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blt2-my.sharepoint.com/personal/nlasaitiene_lb_lt/Documents/D disk/Mano D/Nijole USB/Nijole USB/MANO/SB nariu susirinkimai/2024/PERDAVIMAS/APSKAITA/2026/"/>
    </mc:Choice>
  </mc:AlternateContent>
  <xr:revisionPtr revIDLastSave="4" documentId="8_{A091B2A9-E60F-4A63-8AF3-80B220F85C00}" xr6:coauthVersionLast="47" xr6:coauthVersionMax="47" xr10:uidLastSave="{F162F360-5FB3-4AF8-923E-F9AC857AFFAC}"/>
  <bookViews>
    <workbookView xWindow="22932" yWindow="-108" windowWidth="23256" windowHeight="13896" xr2:uid="{7067FFB0-4CEF-4A33-8832-B795461B55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5" i="1" l="1"/>
  <c r="D105" i="1"/>
  <c r="G191" i="1"/>
  <c r="J191" i="1" s="1"/>
  <c r="J329" i="1"/>
  <c r="J325" i="1"/>
  <c r="J316" i="1"/>
  <c r="J315" i="1"/>
  <c r="J311" i="1"/>
  <c r="J300" i="1"/>
  <c r="J299" i="1"/>
  <c r="J296" i="1"/>
  <c r="J295" i="1"/>
  <c r="J292" i="1"/>
  <c r="J291" i="1"/>
  <c r="J290" i="1"/>
  <c r="J269" i="1"/>
  <c r="J268" i="1"/>
  <c r="J267" i="1"/>
  <c r="J266" i="1"/>
  <c r="J265" i="1"/>
  <c r="J253" i="1"/>
  <c r="J249" i="1"/>
  <c r="J233" i="1"/>
  <c r="J222" i="1"/>
  <c r="J221" i="1"/>
  <c r="J205" i="1"/>
  <c r="J204" i="1"/>
  <c r="J187" i="1"/>
  <c r="J186" i="1"/>
  <c r="J184" i="1"/>
  <c r="J172" i="1"/>
  <c r="J171" i="1"/>
  <c r="J169" i="1"/>
  <c r="J168" i="1"/>
  <c r="J157" i="1"/>
  <c r="J156" i="1"/>
  <c r="J142" i="1"/>
  <c r="J141" i="1"/>
  <c r="J126" i="1"/>
  <c r="J125" i="1"/>
  <c r="J123" i="1"/>
  <c r="J122" i="1"/>
  <c r="J121" i="1"/>
  <c r="J120" i="1"/>
  <c r="J95" i="1"/>
  <c r="J94" i="1"/>
  <c r="J92" i="1"/>
  <c r="J91" i="1"/>
  <c r="J90" i="1"/>
  <c r="J89" i="1"/>
  <c r="J88" i="1"/>
  <c r="J87" i="1"/>
  <c r="J80" i="1"/>
  <c r="J62" i="1"/>
  <c r="J61" i="1"/>
  <c r="J59" i="1"/>
  <c r="J58" i="1"/>
  <c r="J57" i="1"/>
  <c r="J56" i="1"/>
  <c r="J55" i="1"/>
  <c r="J47" i="1"/>
  <c r="J46" i="1"/>
  <c r="J33" i="1"/>
  <c r="J30" i="1"/>
  <c r="J29" i="1"/>
  <c r="J27" i="1"/>
  <c r="J26" i="1"/>
  <c r="J25" i="1"/>
  <c r="J24" i="1"/>
  <c r="J23" i="1"/>
  <c r="J14" i="1"/>
  <c r="J13" i="1"/>
  <c r="D328" i="1"/>
  <c r="G328" i="1" s="1"/>
  <c r="J328" i="1" s="1"/>
  <c r="D327" i="1"/>
  <c r="G327" i="1" s="1"/>
  <c r="J327" i="1" s="1"/>
  <c r="D326" i="1"/>
  <c r="G326" i="1" s="1"/>
  <c r="J326" i="1" s="1"/>
  <c r="D325" i="1"/>
  <c r="G325" i="1" s="1"/>
  <c r="D324" i="1"/>
  <c r="G324" i="1" s="1"/>
  <c r="J324" i="1" s="1"/>
  <c r="D323" i="1"/>
  <c r="G323" i="1" s="1"/>
  <c r="J323" i="1" s="1"/>
  <c r="B323" i="1"/>
  <c r="B324" i="1" s="1"/>
  <c r="B325" i="1" s="1"/>
  <c r="B326" i="1" s="1"/>
  <c r="B327" i="1" s="1"/>
  <c r="B328" i="1" s="1"/>
  <c r="B329" i="1" s="1"/>
  <c r="D322" i="1"/>
  <c r="G322" i="1" s="1"/>
  <c r="J322" i="1" s="1"/>
  <c r="G320" i="1"/>
  <c r="J320" i="1" s="1"/>
  <c r="G319" i="1"/>
  <c r="J319" i="1" s="1"/>
  <c r="G318" i="1"/>
  <c r="J318" i="1" s="1"/>
  <c r="G317" i="1"/>
  <c r="J317" i="1" s="1"/>
  <c r="G316" i="1"/>
  <c r="G315" i="1"/>
  <c r="G314" i="1"/>
  <c r="J314" i="1" s="1"/>
  <c r="G313" i="1"/>
  <c r="J313" i="1" s="1"/>
  <c r="G312" i="1"/>
  <c r="J312" i="1" s="1"/>
  <c r="G311" i="1"/>
  <c r="D310" i="1"/>
  <c r="G310" i="1" s="1"/>
  <c r="J310" i="1" s="1"/>
  <c r="G309" i="1"/>
  <c r="J309" i="1" s="1"/>
  <c r="G308" i="1"/>
  <c r="J308" i="1" s="1"/>
  <c r="G307" i="1"/>
  <c r="J307" i="1" s="1"/>
  <c r="G306" i="1"/>
  <c r="J306" i="1" s="1"/>
  <c r="G305" i="1"/>
  <c r="J305" i="1" s="1"/>
  <c r="G304" i="1"/>
  <c r="J304" i="1" s="1"/>
  <c r="G303" i="1"/>
  <c r="J303" i="1" s="1"/>
  <c r="G302" i="1"/>
  <c r="J302" i="1" s="1"/>
  <c r="G301" i="1"/>
  <c r="J301" i="1" s="1"/>
  <c r="G300" i="1"/>
  <c r="G299" i="1"/>
  <c r="G298" i="1"/>
  <c r="J298" i="1" s="1"/>
  <c r="G297" i="1"/>
  <c r="J297" i="1" s="1"/>
  <c r="G296" i="1"/>
  <c r="G295" i="1"/>
  <c r="G294" i="1"/>
  <c r="J294" i="1" s="1"/>
  <c r="D293" i="1"/>
  <c r="G292" i="1"/>
  <c r="G291" i="1"/>
  <c r="B291" i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G290" i="1"/>
  <c r="G288" i="1"/>
  <c r="J288" i="1" s="1"/>
  <c r="G287" i="1"/>
  <c r="J287" i="1" s="1"/>
  <c r="G286" i="1"/>
  <c r="J286" i="1" s="1"/>
  <c r="G285" i="1"/>
  <c r="J285" i="1" s="1"/>
  <c r="D284" i="1"/>
  <c r="G284" i="1" s="1"/>
  <c r="J284" i="1" s="1"/>
  <c r="G283" i="1"/>
  <c r="J283" i="1" s="1"/>
  <c r="G282" i="1"/>
  <c r="J282" i="1" s="1"/>
  <c r="G281" i="1"/>
  <c r="J281" i="1" s="1"/>
  <c r="G280" i="1"/>
  <c r="J280" i="1" s="1"/>
  <c r="G279" i="1"/>
  <c r="J279" i="1" s="1"/>
  <c r="G278" i="1"/>
  <c r="J278" i="1" s="1"/>
  <c r="G277" i="1"/>
  <c r="J277" i="1" s="1"/>
  <c r="G276" i="1"/>
  <c r="J276" i="1" s="1"/>
  <c r="D275" i="1"/>
  <c r="G275" i="1" s="1"/>
  <c r="J275" i="1" s="1"/>
  <c r="B275" i="1"/>
  <c r="B276" i="1" s="1"/>
  <c r="B277" i="1" s="1"/>
  <c r="B278" i="1" s="1"/>
  <c r="B279" i="1" s="1"/>
  <c r="B280" i="1" s="1"/>
  <c r="B281" i="1" s="1"/>
  <c r="B282" i="1" s="1"/>
  <c r="B283" i="1" s="1"/>
  <c r="B285" i="1" s="1"/>
  <c r="B286" i="1" s="1"/>
  <c r="B287" i="1" s="1"/>
  <c r="B288" i="1" s="1"/>
  <c r="G274" i="1"/>
  <c r="J274" i="1" s="1"/>
  <c r="G273" i="1"/>
  <c r="J273" i="1" s="1"/>
  <c r="G272" i="1"/>
  <c r="D271" i="1"/>
  <c r="G271" i="1" s="1"/>
  <c r="J271" i="1" s="1"/>
  <c r="G270" i="1"/>
  <c r="J270" i="1" s="1"/>
  <c r="G269" i="1"/>
  <c r="D268" i="1"/>
  <c r="G268" i="1" s="1"/>
  <c r="G267" i="1"/>
  <c r="G266" i="1"/>
  <c r="G265" i="1"/>
  <c r="G264" i="1"/>
  <c r="J264" i="1" s="1"/>
  <c r="G263" i="1"/>
  <c r="J263" i="1" s="1"/>
  <c r="G262" i="1"/>
  <c r="J262" i="1" s="1"/>
  <c r="G261" i="1"/>
  <c r="J261" i="1" s="1"/>
  <c r="G260" i="1"/>
  <c r="J260" i="1" s="1"/>
  <c r="D259" i="1"/>
  <c r="G259" i="1" s="1"/>
  <c r="J259" i="1" s="1"/>
  <c r="G258" i="1"/>
  <c r="J258" i="1" s="1"/>
  <c r="G257" i="1"/>
  <c r="J257" i="1" s="1"/>
  <c r="G256" i="1"/>
  <c r="J256" i="1" s="1"/>
  <c r="G255" i="1"/>
  <c r="J255" i="1" s="1"/>
  <c r="G254" i="1"/>
  <c r="J254" i="1" s="1"/>
  <c r="G253" i="1"/>
  <c r="G252" i="1"/>
  <c r="J252" i="1" s="1"/>
  <c r="G251" i="1"/>
  <c r="J251" i="1" s="1"/>
  <c r="G250" i="1"/>
  <c r="J250" i="1" s="1"/>
  <c r="G249" i="1"/>
  <c r="G248" i="1"/>
  <c r="J248" i="1" s="1"/>
  <c r="G247" i="1"/>
  <c r="J247" i="1" s="1"/>
  <c r="G246" i="1"/>
  <c r="J246" i="1" s="1"/>
  <c r="G245" i="1"/>
  <c r="J245" i="1" s="1"/>
  <c r="G244" i="1"/>
  <c r="J244" i="1" s="1"/>
  <c r="G243" i="1"/>
  <c r="J243" i="1" s="1"/>
  <c r="G242" i="1"/>
  <c r="J242" i="1" s="1"/>
  <c r="G241" i="1"/>
  <c r="J241" i="1" s="1"/>
  <c r="G240" i="1"/>
  <c r="J240" i="1" s="1"/>
  <c r="G239" i="1"/>
  <c r="J239" i="1" s="1"/>
  <c r="D238" i="1"/>
  <c r="G238" i="1" s="1"/>
  <c r="J238" i="1" s="1"/>
  <c r="G237" i="1"/>
  <c r="J237" i="1" s="1"/>
  <c r="G236" i="1"/>
  <c r="J236" i="1" s="1"/>
  <c r="G235" i="1"/>
  <c r="J235" i="1" s="1"/>
  <c r="G234" i="1"/>
  <c r="J234" i="1" s="1"/>
  <c r="D233" i="1"/>
  <c r="G233" i="1" s="1"/>
  <c r="G232" i="1"/>
  <c r="J232" i="1" s="1"/>
  <c r="G231" i="1"/>
  <c r="J231" i="1" s="1"/>
  <c r="D230" i="1"/>
  <c r="G230" i="1" s="1"/>
  <c r="J230" i="1" s="1"/>
  <c r="D229" i="1"/>
  <c r="G229" i="1" s="1"/>
  <c r="J229" i="1" s="1"/>
  <c r="G228" i="1"/>
  <c r="J228" i="1" s="1"/>
  <c r="G227" i="1"/>
  <c r="J227" i="1" s="1"/>
  <c r="B227" i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G226" i="1"/>
  <c r="J226" i="1" s="1"/>
  <c r="G225" i="1"/>
  <c r="J225" i="1" s="1"/>
  <c r="D224" i="1"/>
  <c r="G224" i="1" s="1"/>
  <c r="J224" i="1" s="1"/>
  <c r="G223" i="1"/>
  <c r="J223" i="1" s="1"/>
  <c r="D222" i="1"/>
  <c r="G222" i="1" s="1"/>
  <c r="G221" i="1"/>
  <c r="G220" i="1"/>
  <c r="J220" i="1" s="1"/>
  <c r="G219" i="1"/>
  <c r="J219" i="1" s="1"/>
  <c r="G218" i="1"/>
  <c r="J218" i="1" s="1"/>
  <c r="G217" i="1"/>
  <c r="J217" i="1" s="1"/>
  <c r="G216" i="1"/>
  <c r="J216" i="1" s="1"/>
  <c r="G215" i="1"/>
  <c r="J215" i="1" s="1"/>
  <c r="G214" i="1"/>
  <c r="J214" i="1" s="1"/>
  <c r="G213" i="1"/>
  <c r="J213" i="1" s="1"/>
  <c r="B213" i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G212" i="1"/>
  <c r="J212" i="1" s="1"/>
  <c r="G211" i="1"/>
  <c r="J211" i="1" s="1"/>
  <c r="G210" i="1"/>
  <c r="J210" i="1" s="1"/>
  <c r="G209" i="1"/>
  <c r="J209" i="1" s="1"/>
  <c r="G208" i="1"/>
  <c r="J208" i="1" s="1"/>
  <c r="G207" i="1"/>
  <c r="J207" i="1" s="1"/>
  <c r="G206" i="1"/>
  <c r="J206" i="1" s="1"/>
  <c r="G205" i="1"/>
  <c r="G204" i="1"/>
  <c r="B204" i="1"/>
  <c r="B205" i="1" s="1"/>
  <c r="B206" i="1" s="1"/>
  <c r="B207" i="1" s="1"/>
  <c r="B208" i="1" s="1"/>
  <c r="B209" i="1" s="1"/>
  <c r="B210" i="1" s="1"/>
  <c r="B211" i="1" s="1"/>
  <c r="G203" i="1"/>
  <c r="J203" i="1" s="1"/>
  <c r="D202" i="1"/>
  <c r="G202" i="1" s="1"/>
  <c r="J202" i="1" s="1"/>
  <c r="G201" i="1"/>
  <c r="J201" i="1" s="1"/>
  <c r="G200" i="1"/>
  <c r="J200" i="1" s="1"/>
  <c r="G198" i="1"/>
  <c r="J198" i="1" s="1"/>
  <c r="G197" i="1"/>
  <c r="J197" i="1" s="1"/>
  <c r="G196" i="1"/>
  <c r="J196" i="1" s="1"/>
  <c r="G195" i="1"/>
  <c r="J195" i="1" s="1"/>
  <c r="G194" i="1"/>
  <c r="J194" i="1" s="1"/>
  <c r="G193" i="1"/>
  <c r="J193" i="1" s="1"/>
  <c r="D192" i="1"/>
  <c r="G192" i="1" s="1"/>
  <c r="J192" i="1" s="1"/>
  <c r="G190" i="1"/>
  <c r="J190" i="1" s="1"/>
  <c r="G189" i="1"/>
  <c r="J189" i="1" s="1"/>
  <c r="D188" i="1"/>
  <c r="G188" i="1" s="1"/>
  <c r="J188" i="1" s="1"/>
  <c r="G187" i="1"/>
  <c r="G186" i="1"/>
  <c r="G185" i="1"/>
  <c r="J185" i="1" s="1"/>
  <c r="G184" i="1"/>
  <c r="G183" i="1"/>
  <c r="J183" i="1" s="1"/>
  <c r="G182" i="1"/>
  <c r="J182" i="1" s="1"/>
  <c r="G181" i="1"/>
  <c r="J181" i="1" s="1"/>
  <c r="G180" i="1"/>
  <c r="J180" i="1" s="1"/>
  <c r="G179" i="1"/>
  <c r="J179" i="1" s="1"/>
  <c r="G178" i="1"/>
  <c r="J178" i="1" s="1"/>
  <c r="G177" i="1"/>
  <c r="J177" i="1" s="1"/>
  <c r="B177" i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3" i="1" s="1"/>
  <c r="B194" i="1" s="1"/>
  <c r="B195" i="1" s="1"/>
  <c r="B196" i="1" s="1"/>
  <c r="B197" i="1" s="1"/>
  <c r="B198" i="1" s="1"/>
  <c r="G176" i="1"/>
  <c r="J176" i="1" s="1"/>
  <c r="G175" i="1"/>
  <c r="J175" i="1" s="1"/>
  <c r="G174" i="1"/>
  <c r="J174" i="1" s="1"/>
  <c r="G173" i="1"/>
  <c r="J173" i="1" s="1"/>
  <c r="G172" i="1"/>
  <c r="D171" i="1"/>
  <c r="G171" i="1" s="1"/>
  <c r="G170" i="1"/>
  <c r="J170" i="1" s="1"/>
  <c r="G169" i="1"/>
  <c r="G168" i="1"/>
  <c r="B168" i="1"/>
  <c r="B169" i="1" s="1"/>
  <c r="B170" i="1" s="1"/>
  <c r="B171" i="1" s="1"/>
  <c r="B172" i="1" s="1"/>
  <c r="B173" i="1" s="1"/>
  <c r="B174" i="1" s="1"/>
  <c r="G167" i="1"/>
  <c r="J167" i="1" s="1"/>
  <c r="G166" i="1"/>
  <c r="J166" i="1" s="1"/>
  <c r="G165" i="1"/>
  <c r="J165" i="1" s="1"/>
  <c r="G164" i="1"/>
  <c r="J164" i="1" s="1"/>
  <c r="G163" i="1"/>
  <c r="J163" i="1" s="1"/>
  <c r="D162" i="1"/>
  <c r="G162" i="1" s="1"/>
  <c r="J162" i="1" s="1"/>
  <c r="G161" i="1"/>
  <c r="J161" i="1" s="1"/>
  <c r="G160" i="1"/>
  <c r="J160" i="1" s="1"/>
  <c r="G159" i="1"/>
  <c r="J159" i="1" s="1"/>
  <c r="G158" i="1"/>
  <c r="J158" i="1" s="1"/>
  <c r="G157" i="1"/>
  <c r="G156" i="1"/>
  <c r="G155" i="1"/>
  <c r="J155" i="1" s="1"/>
  <c r="G154" i="1"/>
  <c r="J154" i="1" s="1"/>
  <c r="G153" i="1"/>
  <c r="J153" i="1" s="1"/>
  <c r="G152" i="1"/>
  <c r="J152" i="1" s="1"/>
  <c r="G151" i="1"/>
  <c r="J151" i="1" s="1"/>
  <c r="D150" i="1"/>
  <c r="G150" i="1" s="1"/>
  <c r="J150" i="1" s="1"/>
  <c r="D149" i="1"/>
  <c r="G149" i="1" s="1"/>
  <c r="J149" i="1" s="1"/>
  <c r="B149" i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G148" i="1"/>
  <c r="J148" i="1" s="1"/>
  <c r="D147" i="1"/>
  <c r="G147" i="1" s="1"/>
  <c r="J147" i="1" s="1"/>
  <c r="G146" i="1"/>
  <c r="J146" i="1" s="1"/>
  <c r="G145" i="1"/>
  <c r="J145" i="1" s="1"/>
  <c r="G144" i="1"/>
  <c r="J144" i="1" s="1"/>
  <c r="G143" i="1"/>
  <c r="J143" i="1" s="1"/>
  <c r="D142" i="1"/>
  <c r="G142" i="1" s="1"/>
  <c r="D141" i="1"/>
  <c r="G141" i="1" s="1"/>
  <c r="G140" i="1"/>
  <c r="J140" i="1" s="1"/>
  <c r="G139" i="1"/>
  <c r="J139" i="1" s="1"/>
  <c r="G138" i="1"/>
  <c r="J138" i="1" s="1"/>
  <c r="G137" i="1"/>
  <c r="J137" i="1" s="1"/>
  <c r="G136" i="1"/>
  <c r="J136" i="1" s="1"/>
  <c r="G135" i="1"/>
  <c r="J135" i="1" s="1"/>
  <c r="G134" i="1"/>
  <c r="J134" i="1" s="1"/>
  <c r="D133" i="1"/>
  <c r="G133" i="1" s="1"/>
  <c r="J133" i="1" s="1"/>
  <c r="G132" i="1"/>
  <c r="J132" i="1" s="1"/>
  <c r="G131" i="1"/>
  <c r="J131" i="1" s="1"/>
  <c r="G130" i="1"/>
  <c r="J130" i="1" s="1"/>
  <c r="G129" i="1"/>
  <c r="J129" i="1" s="1"/>
  <c r="G128" i="1"/>
  <c r="J128" i="1" s="1"/>
  <c r="D127" i="1"/>
  <c r="G127" i="1" s="1"/>
  <c r="J127" i="1" s="1"/>
  <c r="G126" i="1"/>
  <c r="G125" i="1"/>
  <c r="G124" i="1"/>
  <c r="J124" i="1" s="1"/>
  <c r="G123" i="1"/>
  <c r="G122" i="1"/>
  <c r="G121" i="1"/>
  <c r="G120" i="1"/>
  <c r="G119" i="1"/>
  <c r="J119" i="1" s="1"/>
  <c r="D118" i="1"/>
  <c r="G118" i="1" s="1"/>
  <c r="J118" i="1" s="1"/>
  <c r="G117" i="1"/>
  <c r="J117" i="1" s="1"/>
  <c r="G116" i="1"/>
  <c r="J116" i="1" s="1"/>
  <c r="G115" i="1"/>
  <c r="J115" i="1" s="1"/>
  <c r="B115" i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G114" i="1"/>
  <c r="J114" i="1" s="1"/>
  <c r="G113" i="1"/>
  <c r="J113" i="1" s="1"/>
  <c r="G112" i="1"/>
  <c r="J112" i="1" s="1"/>
  <c r="G111" i="1"/>
  <c r="J111" i="1" s="1"/>
  <c r="G110" i="1"/>
  <c r="J110" i="1" s="1"/>
  <c r="G109" i="1"/>
  <c r="J109" i="1" s="1"/>
  <c r="G108" i="1"/>
  <c r="J108" i="1" s="1"/>
  <c r="G107" i="1"/>
  <c r="J107" i="1" s="1"/>
  <c r="G106" i="1"/>
  <c r="J106" i="1" s="1"/>
  <c r="G105" i="1"/>
  <c r="J105" i="1" s="1"/>
  <c r="G104" i="1"/>
  <c r="J104" i="1" s="1"/>
  <c r="G103" i="1"/>
  <c r="J103" i="1" s="1"/>
  <c r="G102" i="1"/>
  <c r="J102" i="1" s="1"/>
  <c r="G101" i="1"/>
  <c r="J101" i="1" s="1"/>
  <c r="D100" i="1"/>
  <c r="G100" i="1" s="1"/>
  <c r="J100" i="1" s="1"/>
  <c r="G99" i="1"/>
  <c r="J99" i="1" s="1"/>
  <c r="G98" i="1"/>
  <c r="J98" i="1" s="1"/>
  <c r="G97" i="1"/>
  <c r="J97" i="1" s="1"/>
  <c r="G96" i="1"/>
  <c r="J96" i="1" s="1"/>
  <c r="G95" i="1"/>
  <c r="G94" i="1"/>
  <c r="G93" i="1"/>
  <c r="J93" i="1" s="1"/>
  <c r="G92" i="1"/>
  <c r="G91" i="1"/>
  <c r="D90" i="1"/>
  <c r="G90" i="1" s="1"/>
  <c r="G89" i="1"/>
  <c r="G88" i="1"/>
  <c r="G87" i="1"/>
  <c r="D86" i="1"/>
  <c r="G86" i="1" s="1"/>
  <c r="J86" i="1" s="1"/>
  <c r="G85" i="1"/>
  <c r="J85" i="1" s="1"/>
  <c r="G84" i="1"/>
  <c r="J84" i="1" s="1"/>
  <c r="G83" i="1"/>
  <c r="J83" i="1" s="1"/>
  <c r="G82" i="1"/>
  <c r="J82" i="1" s="1"/>
  <c r="G81" i="1"/>
  <c r="J81" i="1" s="1"/>
  <c r="G79" i="1"/>
  <c r="J79" i="1" s="1"/>
  <c r="G78" i="1"/>
  <c r="J78" i="1" s="1"/>
  <c r="G77" i="1"/>
  <c r="J77" i="1" s="1"/>
  <c r="G76" i="1"/>
  <c r="J76" i="1" s="1"/>
  <c r="D75" i="1"/>
  <c r="G75" i="1" s="1"/>
  <c r="J75" i="1" s="1"/>
  <c r="G74" i="1"/>
  <c r="J74" i="1" s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G64" i="1"/>
  <c r="J64" i="1" s="1"/>
  <c r="G63" i="1"/>
  <c r="J63" i="1" s="1"/>
  <c r="D62" i="1"/>
  <c r="G62" i="1" s="1"/>
  <c r="G61" i="1"/>
  <c r="G60" i="1"/>
  <c r="J60" i="1" s="1"/>
  <c r="D59" i="1"/>
  <c r="G59" i="1" s="1"/>
  <c r="G58" i="1"/>
  <c r="G57" i="1"/>
  <c r="G56" i="1"/>
  <c r="G55" i="1"/>
  <c r="G54" i="1"/>
  <c r="J54" i="1" s="1"/>
  <c r="G53" i="1"/>
  <c r="J53" i="1" s="1"/>
  <c r="G52" i="1"/>
  <c r="J52" i="1" s="1"/>
  <c r="G51" i="1"/>
  <c r="J51" i="1" s="1"/>
  <c r="G50" i="1"/>
  <c r="J50" i="1" s="1"/>
  <c r="B50" i="1"/>
  <c r="B51" i="1" s="1"/>
  <c r="B52" i="1" s="1"/>
  <c r="B53" i="1" s="1"/>
  <c r="B54" i="1" s="1"/>
  <c r="B55" i="1" s="1"/>
  <c r="B56" i="1" s="1"/>
  <c r="B57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G49" i="1"/>
  <c r="J49" i="1" s="1"/>
  <c r="D48" i="1"/>
  <c r="G48" i="1" s="1"/>
  <c r="J48" i="1" s="1"/>
  <c r="G47" i="1"/>
  <c r="D46" i="1"/>
  <c r="G46" i="1" s="1"/>
  <c r="G45" i="1"/>
  <c r="J45" i="1" s="1"/>
  <c r="D44" i="1"/>
  <c r="G44" i="1" s="1"/>
  <c r="J44" i="1" s="1"/>
  <c r="G43" i="1"/>
  <c r="J43" i="1" s="1"/>
  <c r="G42" i="1"/>
  <c r="J42" i="1" s="1"/>
  <c r="G41" i="1"/>
  <c r="J41" i="1" s="1"/>
  <c r="G40" i="1"/>
  <c r="J40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2" i="1"/>
  <c r="J32" i="1" s="1"/>
  <c r="G31" i="1"/>
  <c r="J31" i="1" s="1"/>
  <c r="G30" i="1"/>
  <c r="G29" i="1"/>
  <c r="G28" i="1"/>
  <c r="J28" i="1" s="1"/>
  <c r="G27" i="1"/>
  <c r="G26" i="1"/>
  <c r="G25" i="1"/>
  <c r="G24" i="1"/>
  <c r="G23" i="1"/>
  <c r="G22" i="1"/>
  <c r="J22" i="1" s="1"/>
  <c r="D21" i="1"/>
  <c r="G21" i="1" s="1"/>
  <c r="J21" i="1" s="1"/>
  <c r="G20" i="1"/>
  <c r="J20" i="1" s="1"/>
  <c r="D19" i="1"/>
  <c r="G19" i="1" s="1"/>
  <c r="J19" i="1" s="1"/>
  <c r="D18" i="1"/>
  <c r="G18" i="1" s="1"/>
  <c r="J18" i="1" s="1"/>
  <c r="G17" i="1"/>
  <c r="J17" i="1" s="1"/>
  <c r="G16" i="1"/>
  <c r="J16" i="1" s="1"/>
  <c r="G15" i="1"/>
  <c r="J15" i="1" s="1"/>
  <c r="G14" i="1"/>
  <c r="G13" i="1"/>
  <c r="G12" i="1"/>
  <c r="J12" i="1" s="1"/>
  <c r="D11" i="1"/>
  <c r="G11" i="1" s="1"/>
  <c r="J11" i="1" s="1"/>
  <c r="G10" i="1"/>
  <c r="J10" i="1" s="1"/>
  <c r="G9" i="1"/>
  <c r="J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G8" i="1"/>
  <c r="J8" i="1" s="1"/>
  <c r="D7" i="1"/>
  <c r="G293" i="1" l="1"/>
  <c r="J293" i="1" s="1"/>
  <c r="G7" i="1"/>
  <c r="J7" i="1" s="1"/>
  <c r="B262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309" i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88" authorId="0" shapeId="0" xr:uid="{FA93A1A3-C376-410F-AA30-732E74972E00}">
      <text>
        <r>
          <rPr>
            <b/>
            <sz val="8"/>
            <color indexed="81"/>
            <rFont val="Tahoma"/>
            <family val="2"/>
            <charset val="186"/>
          </rPr>
          <t>User:</t>
        </r>
        <r>
          <rPr>
            <sz val="8"/>
            <color indexed="81"/>
            <rFont val="Tahoma"/>
            <family val="2"/>
            <charset val="186"/>
          </rPr>
          <t xml:space="preserve">
nuo 2011,08,29</t>
        </r>
      </text>
    </comment>
  </commentList>
</comments>
</file>

<file path=xl/sharedStrings.xml><?xml version="1.0" encoding="utf-8"?>
<sst xmlns="http://schemas.openxmlformats.org/spreadsheetml/2006/main" count="69" uniqueCount="68">
  <si>
    <t>2026 m. mokesčiai</t>
  </si>
  <si>
    <t>Skl. Nr.</t>
  </si>
  <si>
    <t>Skl. plotas arais</t>
  </si>
  <si>
    <t>Mokėtina suma</t>
  </si>
  <si>
    <t>Eil. Nr.</t>
  </si>
  <si>
    <t>Skola</t>
  </si>
  <si>
    <t>Admin. mokestis</t>
  </si>
  <si>
    <t>Infrastrukt. Fondas</t>
  </si>
  <si>
    <t>Apšvietimas</t>
  </si>
  <si>
    <t>VOKĖS SODŲ, 2-OJI- 8-OJI</t>
  </si>
  <si>
    <t>1;2;61</t>
  </si>
  <si>
    <t>18;17;20</t>
  </si>
  <si>
    <t>19;21</t>
  </si>
  <si>
    <t>43;52</t>
  </si>
  <si>
    <t>46, 47</t>
  </si>
  <si>
    <t>51;54</t>
  </si>
  <si>
    <t>65;66</t>
  </si>
  <si>
    <t>70;69</t>
  </si>
  <si>
    <t>83;84</t>
  </si>
  <si>
    <t>85, 90</t>
  </si>
  <si>
    <t>98;99</t>
  </si>
  <si>
    <t>103, 104</t>
  </si>
  <si>
    <t>115;123</t>
  </si>
  <si>
    <t>135;136</t>
  </si>
  <si>
    <t>146;147</t>
  </si>
  <si>
    <t>153;168</t>
  </si>
  <si>
    <t>169, 177</t>
  </si>
  <si>
    <t>178, 179</t>
  </si>
  <si>
    <t>180, 181</t>
  </si>
  <si>
    <t>182;183</t>
  </si>
  <si>
    <t>221, 229</t>
  </si>
  <si>
    <t>227; 228</t>
  </si>
  <si>
    <t>VOKĖS SODŲ 1-OJI</t>
  </si>
  <si>
    <t>170;171;172</t>
  </si>
  <si>
    <t>173, 174a</t>
  </si>
  <si>
    <t>174;175</t>
  </si>
  <si>
    <t>245;243,242</t>
  </si>
  <si>
    <t>252;248</t>
  </si>
  <si>
    <t>255; 255a</t>
  </si>
  <si>
    <t>257;258</t>
  </si>
  <si>
    <t>266;261</t>
  </si>
  <si>
    <t>267;264</t>
  </si>
  <si>
    <t>270; 273</t>
  </si>
  <si>
    <t>277,281,277a,285;280</t>
  </si>
  <si>
    <t>279;278</t>
  </si>
  <si>
    <t>311;328</t>
  </si>
  <si>
    <t>314, 317</t>
  </si>
  <si>
    <t>319; 320</t>
  </si>
  <si>
    <t>Santaka</t>
  </si>
  <si>
    <t>343;343a</t>
  </si>
  <si>
    <t>361a</t>
  </si>
  <si>
    <t>348a</t>
  </si>
  <si>
    <t>Kauno Vokė</t>
  </si>
  <si>
    <t>351a</t>
  </si>
  <si>
    <t>352a</t>
  </si>
  <si>
    <t>353a</t>
  </si>
  <si>
    <t>354a;355a</t>
  </si>
  <si>
    <t>356a -357a</t>
  </si>
  <si>
    <t>358a</t>
  </si>
  <si>
    <t>359a</t>
  </si>
  <si>
    <t>360a</t>
  </si>
  <si>
    <r>
      <t>5</t>
    </r>
    <r>
      <rPr>
        <sz val="11"/>
        <color theme="1"/>
        <rFont val="Aptos Narrow"/>
        <family val="2"/>
        <charset val="186"/>
        <scheme val="minor"/>
      </rPr>
      <t>,6,7,64;8;9</t>
    </r>
    <r>
      <rPr>
        <sz val="8"/>
        <color rgb="FF000000"/>
        <rFont val="Calibri"/>
        <family val="2"/>
        <charset val="186"/>
      </rPr>
      <t>1/2</t>
    </r>
  </si>
  <si>
    <r>
      <t>10;</t>
    </r>
    <r>
      <rPr>
        <sz val="8"/>
        <color rgb="FF000000"/>
        <rFont val="Calibri"/>
        <family val="2"/>
        <charset val="186"/>
      </rPr>
      <t xml:space="preserve">1/2 </t>
    </r>
    <r>
      <rPr>
        <sz val="11"/>
        <color theme="1"/>
        <rFont val="Aptos Narrow"/>
        <family val="2"/>
        <charset val="186"/>
        <scheme val="minor"/>
      </rPr>
      <t xml:space="preserve"> 9</t>
    </r>
  </si>
  <si>
    <r>
      <rPr>
        <sz val="11"/>
        <color rgb="FF000000"/>
        <rFont val="Calibri"/>
        <family val="2"/>
        <charset val="186"/>
      </rPr>
      <t>161</t>
    </r>
    <r>
      <rPr>
        <sz val="9"/>
        <color rgb="FF000000"/>
        <rFont val="Calibri"/>
        <family val="2"/>
        <charset val="186"/>
      </rPr>
      <t>; 1/2</t>
    </r>
    <r>
      <rPr>
        <sz val="11"/>
        <color rgb="FF000000"/>
        <rFont val="Calibri"/>
        <family val="2"/>
        <charset val="186"/>
      </rPr>
      <t>162</t>
    </r>
  </si>
  <si>
    <r>
      <rPr>
        <sz val="11"/>
        <color rgb="FF000000"/>
        <rFont val="Calibri"/>
        <family val="2"/>
        <charset val="186"/>
      </rPr>
      <t>163</t>
    </r>
    <r>
      <rPr>
        <sz val="9"/>
        <color rgb="FF000000"/>
        <rFont val="Calibri"/>
        <family val="2"/>
        <charset val="186"/>
      </rPr>
      <t>; 1/2</t>
    </r>
    <r>
      <rPr>
        <sz val="11"/>
        <color rgb="FF000000"/>
        <rFont val="Calibri"/>
        <family val="2"/>
        <charset val="186"/>
      </rPr>
      <t>162</t>
    </r>
  </si>
  <si>
    <t>Permoka</t>
  </si>
  <si>
    <t>120;112</t>
  </si>
  <si>
    <t>259; 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</si>
</sst>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0.0"/>
    <numFmt numFmtId="166" formatCode="0.000"/>
  </numFmts>
  <fonts count="4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</font>
    <font>
      <i/>
      <sz val="9"/>
      <color rgb="FF000000"/>
      <name val="Aptos Narrow"/>
      <family val="2"/>
      <charset val="186"/>
    </font>
    <font>
      <b/>
      <sz val="11"/>
      <color rgb="FF000000"/>
      <name val="Aptos Narrow"/>
      <family val="2"/>
      <charset val="186"/>
    </font>
    <font>
      <b/>
      <sz val="12"/>
      <name val="Aptos Narrow"/>
      <family val="2"/>
      <charset val="186"/>
    </font>
    <font>
      <b/>
      <sz val="12"/>
      <name val="Arial"/>
      <family val="2"/>
    </font>
    <font>
      <b/>
      <i/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color rgb="FF000000"/>
      <name val="Calibri"/>
      <family val="2"/>
      <charset val="186"/>
    </font>
    <font>
      <b/>
      <sz val="12"/>
      <color rgb="FF000000"/>
      <name val="Calibri"/>
      <family val="2"/>
    </font>
    <font>
      <b/>
      <sz val="48"/>
      <color rgb="FF000000"/>
      <name val="Aptos Narrow"/>
      <family val="2"/>
      <charset val="186"/>
    </font>
    <font>
      <i/>
      <sz val="9"/>
      <name val="Arial"/>
      <family val="2"/>
      <charset val="186"/>
    </font>
    <font>
      <b/>
      <i/>
      <sz val="11"/>
      <color rgb="FF000000"/>
      <name val="Aptos Narrow"/>
      <family val="2"/>
      <charset val="186"/>
    </font>
    <font>
      <sz val="11"/>
      <name val="Calibri"/>
      <family val="2"/>
      <charset val="186"/>
    </font>
    <font>
      <sz val="8"/>
      <color rgb="FF000000"/>
      <name val="Calibri"/>
      <family val="2"/>
      <charset val="186"/>
    </font>
    <font>
      <i/>
      <sz val="9"/>
      <name val="Aptos Narrow"/>
      <family val="2"/>
      <charset val="186"/>
    </font>
    <font>
      <sz val="10"/>
      <name val="Arial"/>
      <family val="2"/>
      <charset val="186"/>
    </font>
    <font>
      <i/>
      <sz val="9"/>
      <color rgb="FFFF0000"/>
      <name val="Aptos Narrow"/>
      <family val="2"/>
      <charset val="186"/>
    </font>
    <font>
      <i/>
      <sz val="9"/>
      <color rgb="FFFF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name val="Calibri"/>
      <family val="2"/>
      <charset val="186"/>
    </font>
    <font>
      <sz val="10"/>
      <color rgb="FF000000"/>
      <name val="Arial"/>
      <family val="2"/>
      <charset val="186"/>
    </font>
    <font>
      <sz val="9"/>
      <name val="Arial"/>
      <family val="2"/>
      <charset val="186"/>
    </font>
    <font>
      <sz val="9"/>
      <color rgb="FF000000"/>
      <name val="Calibri"/>
      <family val="2"/>
      <charset val="186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ptos Narrow"/>
      <family val="2"/>
      <charset val="186"/>
    </font>
    <font>
      <sz val="11"/>
      <color rgb="FFFF0000"/>
      <name val="Aptos Narrow"/>
      <family val="2"/>
      <charset val="186"/>
    </font>
    <font>
      <i/>
      <sz val="9"/>
      <name val="Calibri"/>
      <family val="2"/>
      <charset val="186"/>
    </font>
    <font>
      <sz val="11"/>
      <name val="Aptos Narrow"/>
      <family val="2"/>
      <charset val="186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  <charset val="186"/>
    </font>
    <font>
      <sz val="10"/>
      <color rgb="FF333333"/>
      <name val="Arial"/>
      <family val="2"/>
      <charset val="186"/>
    </font>
    <font>
      <sz val="12"/>
      <color rgb="FF000000"/>
      <name val="Calibri"/>
      <family val="2"/>
      <charset val="186"/>
    </font>
    <font>
      <b/>
      <sz val="24"/>
      <color rgb="FF000000"/>
      <name val="Aptos Narrow"/>
      <family val="2"/>
      <charset val="186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i/>
      <sz val="9"/>
      <color rgb="FFFF0000"/>
      <name val="Arial"/>
      <family val="2"/>
      <charset val="186"/>
    </font>
    <font>
      <b/>
      <sz val="11"/>
      <name val="Aptos Narrow"/>
      <family val="2"/>
      <charset val="186"/>
    </font>
    <font>
      <b/>
      <i/>
      <sz val="12"/>
      <name val="Aptos Narrow"/>
      <family val="2"/>
      <charset val="186"/>
    </font>
    <font>
      <b/>
      <sz val="10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B8D3E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165" fontId="7" fillId="0" borderId="0" xfId="0" applyNumberFormat="1" applyFont="1" applyAlignment="1">
      <alignment horizontal="center"/>
    </xf>
    <xf numFmtId="0" fontId="10" fillId="0" borderId="6" xfId="0" applyFont="1" applyBorder="1"/>
    <xf numFmtId="0" fontId="10" fillId="0" borderId="13" xfId="0" applyFont="1" applyBorder="1"/>
    <xf numFmtId="0" fontId="1" fillId="2" borderId="20" xfId="0" applyFont="1" applyFill="1" applyBorder="1"/>
    <xf numFmtId="0" fontId="1" fillId="2" borderId="24" xfId="0" applyFont="1" applyFill="1" applyBorder="1"/>
    <xf numFmtId="0" fontId="1" fillId="0" borderId="14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17" fillId="2" borderId="13" xfId="0" applyFont="1" applyFill="1" applyBorder="1"/>
    <xf numFmtId="2" fontId="16" fillId="2" borderId="18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9" fillId="0" borderId="18" xfId="0" applyNumberFormat="1" applyFont="1" applyBorder="1" applyAlignment="1">
      <alignment horizontal="center"/>
    </xf>
    <xf numFmtId="0" fontId="17" fillId="0" borderId="13" xfId="0" applyFont="1" applyBorder="1"/>
    <xf numFmtId="2" fontId="22" fillId="0" borderId="1" xfId="0" applyNumberFormat="1" applyFont="1" applyBorder="1" applyAlignment="1">
      <alignment horizontal="center"/>
    </xf>
    <xf numFmtId="2" fontId="19" fillId="0" borderId="12" xfId="0" applyNumberFormat="1" applyFont="1" applyBorder="1"/>
    <xf numFmtId="2" fontId="19" fillId="2" borderId="18" xfId="0" applyNumberFormat="1" applyFont="1" applyFill="1" applyBorder="1" applyAlignment="1">
      <alignment horizontal="center"/>
    </xf>
    <xf numFmtId="0" fontId="1" fillId="2" borderId="13" xfId="0" applyFont="1" applyFill="1" applyBorder="1"/>
    <xf numFmtId="3" fontId="1" fillId="0" borderId="1" xfId="0" applyNumberFormat="1" applyFont="1" applyBorder="1" applyAlignment="1">
      <alignment horizontal="center"/>
    </xf>
    <xf numFmtId="2" fontId="21" fillId="2" borderId="18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9" xfId="0" applyFont="1" applyFill="1" applyBorder="1"/>
    <xf numFmtId="3" fontId="1" fillId="0" borderId="14" xfId="0" applyNumberFormat="1" applyFont="1" applyBorder="1" applyAlignment="1">
      <alignment horizontal="center"/>
    </xf>
    <xf numFmtId="0" fontId="1" fillId="0" borderId="13" xfId="0" applyFont="1" applyBorder="1"/>
    <xf numFmtId="0" fontId="1" fillId="2" borderId="28" xfId="0" applyFont="1" applyFill="1" applyBorder="1"/>
    <xf numFmtId="0" fontId="1" fillId="2" borderId="1" xfId="0" applyFont="1" applyFill="1" applyBorder="1"/>
    <xf numFmtId="0" fontId="2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2" fontId="32" fillId="0" borderId="12" xfId="0" applyNumberFormat="1" applyFont="1" applyBorder="1"/>
    <xf numFmtId="0" fontId="20" fillId="0" borderId="3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" fillId="5" borderId="18" xfId="0" applyFont="1" applyFill="1" applyBorder="1"/>
    <xf numFmtId="0" fontId="37" fillId="0" borderId="1" xfId="0" applyFont="1" applyBorder="1" applyAlignment="1">
      <alignment horizontal="center"/>
    </xf>
    <xf numFmtId="1" fontId="1" fillId="2" borderId="13" xfId="0" applyNumberFormat="1" applyFont="1" applyFill="1" applyBorder="1"/>
    <xf numFmtId="2" fontId="1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2" fontId="2" fillId="5" borderId="23" xfId="0" applyNumberFormat="1" applyFont="1" applyFill="1" applyBorder="1"/>
    <xf numFmtId="0" fontId="40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5" borderId="17" xfId="0" applyFont="1" applyFill="1" applyBorder="1"/>
    <xf numFmtId="0" fontId="9" fillId="0" borderId="0" xfId="0" applyFont="1"/>
    <xf numFmtId="0" fontId="2" fillId="0" borderId="0" xfId="0" applyFont="1" applyBorder="1"/>
    <xf numFmtId="0" fontId="2" fillId="0" borderId="3" xfId="0" applyFont="1" applyBorder="1"/>
    <xf numFmtId="2" fontId="15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2" fontId="22" fillId="0" borderId="3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0" fontId="1" fillId="0" borderId="37" xfId="0" applyFont="1" applyBorder="1"/>
    <xf numFmtId="0" fontId="2" fillId="0" borderId="36" xfId="0" applyFont="1" applyBorder="1"/>
    <xf numFmtId="0" fontId="2" fillId="0" borderId="37" xfId="0" applyFont="1" applyBorder="1"/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2" fontId="19" fillId="0" borderId="34" xfId="0" applyNumberFormat="1" applyFont="1" applyBorder="1"/>
    <xf numFmtId="0" fontId="33" fillId="0" borderId="0" xfId="0" applyFont="1" applyBorder="1"/>
    <xf numFmtId="0" fontId="8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24" fillId="0" borderId="38" xfId="0" applyFont="1" applyBorder="1"/>
    <xf numFmtId="0" fontId="33" fillId="0" borderId="0" xfId="0" applyFont="1"/>
    <xf numFmtId="2" fontId="19" fillId="2" borderId="25" xfId="0" applyNumberFormat="1" applyFont="1" applyFill="1" applyBorder="1" applyAlignment="1">
      <alignment horizontal="center"/>
    </xf>
    <xf numFmtId="2" fontId="19" fillId="0" borderId="26" xfId="0" applyNumberFormat="1" applyFont="1" applyBorder="1"/>
    <xf numFmtId="2" fontId="19" fillId="2" borderId="27" xfId="0" applyNumberFormat="1" applyFont="1" applyFill="1" applyBorder="1" applyAlignment="1">
      <alignment horizontal="center"/>
    </xf>
    <xf numFmtId="0" fontId="19" fillId="5" borderId="27" xfId="0" applyFont="1" applyFill="1" applyBorder="1"/>
    <xf numFmtId="0" fontId="19" fillId="5" borderId="18" xfId="0" applyFont="1" applyFill="1" applyBorder="1"/>
    <xf numFmtId="2" fontId="19" fillId="0" borderId="0" xfId="0" applyNumberFormat="1" applyFont="1"/>
    <xf numFmtId="2" fontId="19" fillId="5" borderId="33" xfId="0" applyNumberFormat="1" applyFont="1" applyFill="1" applyBorder="1"/>
    <xf numFmtId="2" fontId="19" fillId="0" borderId="30" xfId="0" applyNumberFormat="1" applyFont="1" applyBorder="1"/>
    <xf numFmtId="0" fontId="19" fillId="5" borderId="35" xfId="0" applyFont="1" applyFill="1" applyBorder="1"/>
    <xf numFmtId="0" fontId="6" fillId="0" borderId="14" xfId="0" applyFont="1" applyBorder="1" applyAlignment="1">
      <alignment horizontal="center"/>
    </xf>
    <xf numFmtId="0" fontId="33" fillId="0" borderId="12" xfId="0" applyFont="1" applyBorder="1"/>
    <xf numFmtId="0" fontId="33" fillId="2" borderId="25" xfId="0" applyFont="1" applyFill="1" applyBorder="1"/>
    <xf numFmtId="0" fontId="1" fillId="2" borderId="15" xfId="0" applyFont="1" applyFill="1" applyBorder="1"/>
    <xf numFmtId="0" fontId="3" fillId="2" borderId="14" xfId="0" applyFont="1" applyFill="1" applyBorder="1"/>
    <xf numFmtId="0" fontId="44" fillId="0" borderId="2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6" fillId="0" borderId="10" xfId="0" applyFont="1" applyBorder="1" applyAlignment="1">
      <alignment wrapText="1"/>
    </xf>
    <xf numFmtId="0" fontId="45" fillId="2" borderId="1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9" fillId="0" borderId="0" xfId="0" applyFont="1" applyBorder="1"/>
    <xf numFmtId="0" fontId="13" fillId="0" borderId="0" xfId="0" applyFont="1" applyBorder="1"/>
    <xf numFmtId="2" fontId="3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" fillId="0" borderId="38" xfId="0" applyFont="1" applyFill="1" applyBorder="1"/>
    <xf numFmtId="0" fontId="10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26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2" fontId="20" fillId="0" borderId="26" xfId="0" applyNumberFormat="1" applyFont="1" applyFill="1" applyBorder="1" applyAlignment="1">
      <alignment horizontal="center"/>
    </xf>
    <xf numFmtId="0" fontId="1" fillId="0" borderId="0" xfId="0" applyFont="1" applyFill="1"/>
    <xf numFmtId="165" fontId="20" fillId="0" borderId="26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2" fontId="26" fillId="0" borderId="26" xfId="0" applyNumberFormat="1" applyFont="1" applyFill="1" applyBorder="1" applyAlignment="1">
      <alignment horizontal="center"/>
    </xf>
    <xf numFmtId="2" fontId="25" fillId="0" borderId="26" xfId="0" applyNumberFormat="1" applyFont="1" applyFill="1" applyBorder="1" applyAlignment="1">
      <alignment horizontal="center"/>
    </xf>
    <xf numFmtId="2" fontId="33" fillId="0" borderId="26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1" fillId="0" borderId="32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2" fontId="1" fillId="0" borderId="3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" fillId="8" borderId="0" xfId="0" applyFont="1" applyFill="1"/>
    <xf numFmtId="0" fontId="30" fillId="8" borderId="9" xfId="0" applyFont="1" applyFill="1" applyBorder="1"/>
    <xf numFmtId="0" fontId="30" fillId="8" borderId="1" xfId="0" applyFont="1" applyFill="1" applyBorder="1"/>
    <xf numFmtId="2" fontId="4" fillId="8" borderId="9" xfId="0" applyNumberFormat="1" applyFont="1" applyFill="1" applyBorder="1"/>
    <xf numFmtId="4" fontId="33" fillId="8" borderId="10" xfId="0" applyNumberFormat="1" applyFont="1" applyFill="1" applyBorder="1"/>
    <xf numFmtId="4" fontId="31" fillId="8" borderId="9" xfId="0" applyNumberFormat="1" applyFont="1" applyFill="1" applyBorder="1"/>
    <xf numFmtId="4" fontId="3" fillId="8" borderId="29" xfId="0" applyNumberFormat="1" applyFont="1" applyFill="1" applyBorder="1" applyAlignment="1">
      <alignment horizontal="center"/>
    </xf>
    <xf numFmtId="164" fontId="20" fillId="8" borderId="1" xfId="0" applyNumberFormat="1" applyFont="1" applyFill="1" applyBorder="1" applyAlignment="1">
      <alignment horizontal="center"/>
    </xf>
    <xf numFmtId="2" fontId="46" fillId="8" borderId="12" xfId="0" applyNumberFormat="1" applyFont="1" applyFill="1" applyBorder="1"/>
    <xf numFmtId="4" fontId="19" fillId="8" borderId="18" xfId="0" applyNumberFormat="1" applyFont="1" applyFill="1" applyBorder="1" applyAlignment="1">
      <alignment horizontal="center"/>
    </xf>
    <xf numFmtId="4" fontId="21" fillId="8" borderId="18" xfId="0" applyNumberFormat="1" applyFont="1" applyFill="1" applyBorder="1" applyAlignment="1">
      <alignment horizontal="center"/>
    </xf>
    <xf numFmtId="4" fontId="16" fillId="8" borderId="18" xfId="0" applyNumberFormat="1" applyFont="1" applyFill="1" applyBorder="1" applyAlignment="1">
      <alignment horizontal="center"/>
    </xf>
    <xf numFmtId="2" fontId="15" fillId="8" borderId="3" xfId="0" applyNumberFormat="1" applyFont="1" applyFill="1" applyBorder="1" applyAlignment="1">
      <alignment horizontal="center"/>
    </xf>
    <xf numFmtId="2" fontId="15" fillId="8" borderId="1" xfId="0" applyNumberFormat="1" applyFont="1" applyFill="1" applyBorder="1" applyAlignment="1">
      <alignment horizontal="center"/>
    </xf>
    <xf numFmtId="2" fontId="46" fillId="8" borderId="2" xfId="0" applyNumberFormat="1" applyFont="1" applyFill="1" applyBorder="1"/>
    <xf numFmtId="4" fontId="19" fillId="8" borderId="1" xfId="0" applyNumberFormat="1" applyFont="1" applyFill="1" applyBorder="1"/>
    <xf numFmtId="4" fontId="21" fillId="8" borderId="1" xfId="0" applyNumberFormat="1" applyFont="1" applyFill="1" applyBorder="1"/>
    <xf numFmtId="4" fontId="16" fillId="8" borderId="1" xfId="0" applyNumberFormat="1" applyFont="1" applyFill="1" applyBorder="1" applyAlignment="1">
      <alignment horizontal="center"/>
    </xf>
    <xf numFmtId="0" fontId="1" fillId="9" borderId="0" xfId="0" applyFont="1" applyFill="1"/>
    <xf numFmtId="2" fontId="15" fillId="9" borderId="5" xfId="0" applyNumberFormat="1" applyFont="1" applyFill="1" applyBorder="1" applyAlignment="1">
      <alignment horizontal="center"/>
    </xf>
    <xf numFmtId="2" fontId="15" fillId="9" borderId="4" xfId="0" applyNumberFormat="1" applyFont="1" applyFill="1" applyBorder="1" applyAlignment="1">
      <alignment horizontal="center"/>
    </xf>
    <xf numFmtId="165" fontId="45" fillId="9" borderId="0" xfId="0" applyNumberFormat="1" applyFont="1" applyFill="1" applyBorder="1"/>
    <xf numFmtId="2" fontId="47" fillId="9" borderId="23" xfId="0" applyNumberFormat="1" applyFont="1" applyFill="1" applyBorder="1"/>
    <xf numFmtId="2" fontId="41" fillId="9" borderId="23" xfId="0" applyNumberFormat="1" applyFont="1" applyFill="1" applyBorder="1"/>
    <xf numFmtId="4" fontId="12" fillId="9" borderId="23" xfId="0" applyNumberFormat="1" applyFont="1" applyFill="1" applyBorder="1"/>
    <xf numFmtId="0" fontId="1" fillId="0" borderId="11" xfId="0" applyFont="1" applyBorder="1"/>
    <xf numFmtId="0" fontId="1" fillId="0" borderId="17" xfId="0" applyFont="1" applyBorder="1"/>
    <xf numFmtId="0" fontId="1" fillId="0" borderId="0" xfId="0" applyFont="1" applyFill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39" fillId="6" borderId="11" xfId="0" applyFont="1" applyFill="1" applyBorder="1" applyAlignment="1">
      <alignment horizontal="center" textRotation="90"/>
    </xf>
    <xf numFmtId="0" fontId="39" fillId="6" borderId="23" xfId="0" applyFont="1" applyFill="1" applyBorder="1" applyAlignment="1">
      <alignment horizontal="center" textRotation="90"/>
    </xf>
    <xf numFmtId="0" fontId="39" fillId="6" borderId="17" xfId="0" applyFont="1" applyFill="1" applyBorder="1" applyAlignment="1">
      <alignment horizontal="center" textRotation="90"/>
    </xf>
    <xf numFmtId="0" fontId="24" fillId="9" borderId="40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4" fillId="4" borderId="0" xfId="0" applyFont="1" applyFill="1" applyAlignment="1">
      <alignment horizontal="center" vertical="center" textRotation="90"/>
    </xf>
    <xf numFmtId="0" fontId="14" fillId="4" borderId="30" xfId="0" applyFont="1" applyFill="1" applyBorder="1" applyAlignment="1">
      <alignment horizontal="center" vertical="center" textRotation="90"/>
    </xf>
    <xf numFmtId="0" fontId="1" fillId="8" borderId="31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 vertical="center" textRotation="90"/>
    </xf>
    <xf numFmtId="0" fontId="14" fillId="3" borderId="23" xfId="0" applyFont="1" applyFill="1" applyBorder="1" applyAlignment="1">
      <alignment horizontal="center" vertical="center" textRotation="90"/>
    </xf>
    <xf numFmtId="0" fontId="14" fillId="3" borderId="17" xfId="0" applyFont="1" applyFill="1" applyBorder="1" applyAlignment="1">
      <alignment horizontal="center" vertical="center" textRotation="90"/>
    </xf>
    <xf numFmtId="0" fontId="14" fillId="7" borderId="0" xfId="0" applyFont="1" applyFill="1" applyBorder="1" applyAlignment="1">
      <alignment horizontal="center" vertical="center" textRotation="90"/>
    </xf>
    <xf numFmtId="0" fontId="14" fillId="7" borderId="22" xfId="0" applyFont="1" applyFill="1" applyBorder="1" applyAlignment="1">
      <alignment horizontal="center" vertical="center" textRotation="90"/>
    </xf>
    <xf numFmtId="0" fontId="14" fillId="7" borderId="0" xfId="0" applyFont="1" applyFill="1" applyAlignment="1">
      <alignment horizontal="center" vertical="center" textRotation="90"/>
    </xf>
    <xf numFmtId="0" fontId="10" fillId="0" borderId="7" xfId="0" applyFont="1" applyBorder="1" applyAlignment="1">
      <alignment horizontal="center" textRotation="90"/>
    </xf>
    <xf numFmtId="0" fontId="10" fillId="0" borderId="14" xfId="0" applyFont="1" applyBorder="1" applyAlignment="1">
      <alignment horizontal="center" textRotation="90"/>
    </xf>
    <xf numFmtId="0" fontId="11" fillId="0" borderId="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98BE-C10E-4336-8736-A7D973E30D78}">
  <dimension ref="A1:K359"/>
  <sheetViews>
    <sheetView showGridLines="0" tabSelected="1" workbookViewId="0">
      <pane ySplit="4" topLeftCell="A91" activePane="bottomLeft" state="frozen"/>
      <selection pane="bottomLeft" activeCell="B227" sqref="B227"/>
    </sheetView>
  </sheetViews>
  <sheetFormatPr defaultRowHeight="15" x14ac:dyDescent="0.25"/>
  <cols>
    <col min="1" max="1" width="9.140625" style="1"/>
    <col min="2" max="2" width="6.7109375" style="1" customWidth="1"/>
    <col min="3" max="3" width="20.28515625" style="1" customWidth="1"/>
    <col min="4" max="4" width="9.42578125" style="107" customWidth="1"/>
    <col min="5" max="5" width="8.42578125" style="58" customWidth="1"/>
    <col min="6" max="6" width="8.42578125" style="3" customWidth="1"/>
    <col min="7" max="7" width="11" style="74" customWidth="1"/>
    <col min="8" max="8" width="13.42578125" style="74" customWidth="1"/>
    <col min="9" max="9" width="13.42578125" style="1" customWidth="1"/>
    <col min="10" max="10" width="13.42578125" style="4" customWidth="1"/>
    <col min="11" max="11" width="12" style="1" customWidth="1"/>
    <col min="12" max="241" width="9.140625" style="1"/>
    <col min="242" max="242" width="6.7109375" style="1" customWidth="1"/>
    <col min="243" max="243" width="20.28515625" style="1" customWidth="1"/>
    <col min="244" max="244" width="43.85546875" style="1" customWidth="1"/>
    <col min="245" max="245" width="22.140625" style="1" customWidth="1"/>
    <col min="246" max="246" width="13.7109375" style="1" customWidth="1"/>
    <col min="247" max="247" width="13" style="1" customWidth="1"/>
    <col min="248" max="248" width="9.42578125" style="1" customWidth="1"/>
    <col min="249" max="249" width="13" style="1" customWidth="1"/>
    <col min="250" max="250" width="11.42578125" style="1" customWidth="1"/>
    <col min="251" max="251" width="10.140625" style="1" customWidth="1"/>
    <col min="252" max="252" width="11" style="1" customWidth="1"/>
    <col min="253" max="255" width="13.42578125" style="1" customWidth="1"/>
    <col min="256" max="256" width="13.140625" style="1" customWidth="1"/>
    <col min="257" max="260" width="15.42578125" style="1" customWidth="1"/>
    <col min="261" max="261" width="12" style="1" customWidth="1"/>
    <col min="262" max="264" width="10.7109375" style="1" customWidth="1"/>
    <col min="265" max="265" width="21.85546875" style="1" customWidth="1"/>
    <col min="266" max="266" width="11.5703125" style="1" customWidth="1"/>
    <col min="267" max="267" width="12" style="1" customWidth="1"/>
    <col min="268" max="497" width="9.140625" style="1"/>
    <col min="498" max="498" width="6.7109375" style="1" customWidth="1"/>
    <col min="499" max="499" width="20.28515625" style="1" customWidth="1"/>
    <col min="500" max="500" width="43.85546875" style="1" customWidth="1"/>
    <col min="501" max="501" width="22.140625" style="1" customWidth="1"/>
    <col min="502" max="502" width="13.7109375" style="1" customWidth="1"/>
    <col min="503" max="503" width="13" style="1" customWidth="1"/>
    <col min="504" max="504" width="9.42578125" style="1" customWidth="1"/>
    <col min="505" max="505" width="13" style="1" customWidth="1"/>
    <col min="506" max="506" width="11.42578125" style="1" customWidth="1"/>
    <col min="507" max="507" width="10.140625" style="1" customWidth="1"/>
    <col min="508" max="508" width="11" style="1" customWidth="1"/>
    <col min="509" max="511" width="13.42578125" style="1" customWidth="1"/>
    <col min="512" max="512" width="13.140625" style="1" customWidth="1"/>
    <col min="513" max="516" width="15.42578125" style="1" customWidth="1"/>
    <col min="517" max="517" width="12" style="1" customWidth="1"/>
    <col min="518" max="520" width="10.7109375" style="1" customWidth="1"/>
    <col min="521" max="521" width="21.85546875" style="1" customWidth="1"/>
    <col min="522" max="522" width="11.5703125" style="1" customWidth="1"/>
    <col min="523" max="523" width="12" style="1" customWidth="1"/>
    <col min="524" max="753" width="9.140625" style="1"/>
    <col min="754" max="754" width="6.7109375" style="1" customWidth="1"/>
    <col min="755" max="755" width="20.28515625" style="1" customWidth="1"/>
    <col min="756" max="756" width="43.85546875" style="1" customWidth="1"/>
    <col min="757" max="757" width="22.140625" style="1" customWidth="1"/>
    <col min="758" max="758" width="13.7109375" style="1" customWidth="1"/>
    <col min="759" max="759" width="13" style="1" customWidth="1"/>
    <col min="760" max="760" width="9.42578125" style="1" customWidth="1"/>
    <col min="761" max="761" width="13" style="1" customWidth="1"/>
    <col min="762" max="762" width="11.42578125" style="1" customWidth="1"/>
    <col min="763" max="763" width="10.140625" style="1" customWidth="1"/>
    <col min="764" max="764" width="11" style="1" customWidth="1"/>
    <col min="765" max="767" width="13.42578125" style="1" customWidth="1"/>
    <col min="768" max="768" width="13.140625" style="1" customWidth="1"/>
    <col min="769" max="772" width="15.42578125" style="1" customWidth="1"/>
    <col min="773" max="773" width="12" style="1" customWidth="1"/>
    <col min="774" max="776" width="10.7109375" style="1" customWidth="1"/>
    <col min="777" max="777" width="21.85546875" style="1" customWidth="1"/>
    <col min="778" max="778" width="11.5703125" style="1" customWidth="1"/>
    <col min="779" max="779" width="12" style="1" customWidth="1"/>
    <col min="780" max="1009" width="9.140625" style="1"/>
    <col min="1010" max="1010" width="6.7109375" style="1" customWidth="1"/>
    <col min="1011" max="1011" width="20.28515625" style="1" customWidth="1"/>
    <col min="1012" max="1012" width="43.85546875" style="1" customWidth="1"/>
    <col min="1013" max="1013" width="22.140625" style="1" customWidth="1"/>
    <col min="1014" max="1014" width="13.7109375" style="1" customWidth="1"/>
    <col min="1015" max="1015" width="13" style="1" customWidth="1"/>
    <col min="1016" max="1016" width="9.42578125" style="1" customWidth="1"/>
    <col min="1017" max="1017" width="13" style="1" customWidth="1"/>
    <col min="1018" max="1018" width="11.42578125" style="1" customWidth="1"/>
    <col min="1019" max="1019" width="10.140625" style="1" customWidth="1"/>
    <col min="1020" max="1020" width="11" style="1" customWidth="1"/>
    <col min="1021" max="1023" width="13.42578125" style="1" customWidth="1"/>
    <col min="1024" max="1024" width="13.140625" style="1" customWidth="1"/>
    <col min="1025" max="1028" width="15.42578125" style="1" customWidth="1"/>
    <col min="1029" max="1029" width="12" style="1" customWidth="1"/>
    <col min="1030" max="1032" width="10.7109375" style="1" customWidth="1"/>
    <col min="1033" max="1033" width="21.85546875" style="1" customWidth="1"/>
    <col min="1034" max="1034" width="11.5703125" style="1" customWidth="1"/>
    <col min="1035" max="1035" width="12" style="1" customWidth="1"/>
    <col min="1036" max="1265" width="9.140625" style="1"/>
    <col min="1266" max="1266" width="6.7109375" style="1" customWidth="1"/>
    <col min="1267" max="1267" width="20.28515625" style="1" customWidth="1"/>
    <col min="1268" max="1268" width="43.85546875" style="1" customWidth="1"/>
    <col min="1269" max="1269" width="22.140625" style="1" customWidth="1"/>
    <col min="1270" max="1270" width="13.7109375" style="1" customWidth="1"/>
    <col min="1271" max="1271" width="13" style="1" customWidth="1"/>
    <col min="1272" max="1272" width="9.42578125" style="1" customWidth="1"/>
    <col min="1273" max="1273" width="13" style="1" customWidth="1"/>
    <col min="1274" max="1274" width="11.42578125" style="1" customWidth="1"/>
    <col min="1275" max="1275" width="10.140625" style="1" customWidth="1"/>
    <col min="1276" max="1276" width="11" style="1" customWidth="1"/>
    <col min="1277" max="1279" width="13.42578125" style="1" customWidth="1"/>
    <col min="1280" max="1280" width="13.140625" style="1" customWidth="1"/>
    <col min="1281" max="1284" width="15.42578125" style="1" customWidth="1"/>
    <col min="1285" max="1285" width="12" style="1" customWidth="1"/>
    <col min="1286" max="1288" width="10.7109375" style="1" customWidth="1"/>
    <col min="1289" max="1289" width="21.85546875" style="1" customWidth="1"/>
    <col min="1290" max="1290" width="11.5703125" style="1" customWidth="1"/>
    <col min="1291" max="1291" width="12" style="1" customWidth="1"/>
    <col min="1292" max="1521" width="9.140625" style="1"/>
    <col min="1522" max="1522" width="6.7109375" style="1" customWidth="1"/>
    <col min="1523" max="1523" width="20.28515625" style="1" customWidth="1"/>
    <col min="1524" max="1524" width="43.85546875" style="1" customWidth="1"/>
    <col min="1525" max="1525" width="22.140625" style="1" customWidth="1"/>
    <col min="1526" max="1526" width="13.7109375" style="1" customWidth="1"/>
    <col min="1527" max="1527" width="13" style="1" customWidth="1"/>
    <col min="1528" max="1528" width="9.42578125" style="1" customWidth="1"/>
    <col min="1529" max="1529" width="13" style="1" customWidth="1"/>
    <col min="1530" max="1530" width="11.42578125" style="1" customWidth="1"/>
    <col min="1531" max="1531" width="10.140625" style="1" customWidth="1"/>
    <col min="1532" max="1532" width="11" style="1" customWidth="1"/>
    <col min="1533" max="1535" width="13.42578125" style="1" customWidth="1"/>
    <col min="1536" max="1536" width="13.140625" style="1" customWidth="1"/>
    <col min="1537" max="1540" width="15.42578125" style="1" customWidth="1"/>
    <col min="1541" max="1541" width="12" style="1" customWidth="1"/>
    <col min="1542" max="1544" width="10.7109375" style="1" customWidth="1"/>
    <col min="1545" max="1545" width="21.85546875" style="1" customWidth="1"/>
    <col min="1546" max="1546" width="11.5703125" style="1" customWidth="1"/>
    <col min="1547" max="1547" width="12" style="1" customWidth="1"/>
    <col min="1548" max="1777" width="9.140625" style="1"/>
    <col min="1778" max="1778" width="6.7109375" style="1" customWidth="1"/>
    <col min="1779" max="1779" width="20.28515625" style="1" customWidth="1"/>
    <col min="1780" max="1780" width="43.85546875" style="1" customWidth="1"/>
    <col min="1781" max="1781" width="22.140625" style="1" customWidth="1"/>
    <col min="1782" max="1782" width="13.7109375" style="1" customWidth="1"/>
    <col min="1783" max="1783" width="13" style="1" customWidth="1"/>
    <col min="1784" max="1784" width="9.42578125" style="1" customWidth="1"/>
    <col min="1785" max="1785" width="13" style="1" customWidth="1"/>
    <col min="1786" max="1786" width="11.42578125" style="1" customWidth="1"/>
    <col min="1787" max="1787" width="10.140625" style="1" customWidth="1"/>
    <col min="1788" max="1788" width="11" style="1" customWidth="1"/>
    <col min="1789" max="1791" width="13.42578125" style="1" customWidth="1"/>
    <col min="1792" max="1792" width="13.140625" style="1" customWidth="1"/>
    <col min="1793" max="1796" width="15.42578125" style="1" customWidth="1"/>
    <col min="1797" max="1797" width="12" style="1" customWidth="1"/>
    <col min="1798" max="1800" width="10.7109375" style="1" customWidth="1"/>
    <col min="1801" max="1801" width="21.85546875" style="1" customWidth="1"/>
    <col min="1802" max="1802" width="11.5703125" style="1" customWidth="1"/>
    <col min="1803" max="1803" width="12" style="1" customWidth="1"/>
    <col min="1804" max="2033" width="9.140625" style="1"/>
    <col min="2034" max="2034" width="6.7109375" style="1" customWidth="1"/>
    <col min="2035" max="2035" width="20.28515625" style="1" customWidth="1"/>
    <col min="2036" max="2036" width="43.85546875" style="1" customWidth="1"/>
    <col min="2037" max="2037" width="22.140625" style="1" customWidth="1"/>
    <col min="2038" max="2038" width="13.7109375" style="1" customWidth="1"/>
    <col min="2039" max="2039" width="13" style="1" customWidth="1"/>
    <col min="2040" max="2040" width="9.42578125" style="1" customWidth="1"/>
    <col min="2041" max="2041" width="13" style="1" customWidth="1"/>
    <col min="2042" max="2042" width="11.42578125" style="1" customWidth="1"/>
    <col min="2043" max="2043" width="10.140625" style="1" customWidth="1"/>
    <col min="2044" max="2044" width="11" style="1" customWidth="1"/>
    <col min="2045" max="2047" width="13.42578125" style="1" customWidth="1"/>
    <col min="2048" max="2048" width="13.140625" style="1" customWidth="1"/>
    <col min="2049" max="2052" width="15.42578125" style="1" customWidth="1"/>
    <col min="2053" max="2053" width="12" style="1" customWidth="1"/>
    <col min="2054" max="2056" width="10.7109375" style="1" customWidth="1"/>
    <col min="2057" max="2057" width="21.85546875" style="1" customWidth="1"/>
    <col min="2058" max="2058" width="11.5703125" style="1" customWidth="1"/>
    <col min="2059" max="2059" width="12" style="1" customWidth="1"/>
    <col min="2060" max="2289" width="9.140625" style="1"/>
    <col min="2290" max="2290" width="6.7109375" style="1" customWidth="1"/>
    <col min="2291" max="2291" width="20.28515625" style="1" customWidth="1"/>
    <col min="2292" max="2292" width="43.85546875" style="1" customWidth="1"/>
    <col min="2293" max="2293" width="22.140625" style="1" customWidth="1"/>
    <col min="2294" max="2294" width="13.7109375" style="1" customWidth="1"/>
    <col min="2295" max="2295" width="13" style="1" customWidth="1"/>
    <col min="2296" max="2296" width="9.42578125" style="1" customWidth="1"/>
    <col min="2297" max="2297" width="13" style="1" customWidth="1"/>
    <col min="2298" max="2298" width="11.42578125" style="1" customWidth="1"/>
    <col min="2299" max="2299" width="10.140625" style="1" customWidth="1"/>
    <col min="2300" max="2300" width="11" style="1" customWidth="1"/>
    <col min="2301" max="2303" width="13.42578125" style="1" customWidth="1"/>
    <col min="2304" max="2304" width="13.140625" style="1" customWidth="1"/>
    <col min="2305" max="2308" width="15.42578125" style="1" customWidth="1"/>
    <col min="2309" max="2309" width="12" style="1" customWidth="1"/>
    <col min="2310" max="2312" width="10.7109375" style="1" customWidth="1"/>
    <col min="2313" max="2313" width="21.85546875" style="1" customWidth="1"/>
    <col min="2314" max="2314" width="11.5703125" style="1" customWidth="1"/>
    <col min="2315" max="2315" width="12" style="1" customWidth="1"/>
    <col min="2316" max="2545" width="9.140625" style="1"/>
    <col min="2546" max="2546" width="6.7109375" style="1" customWidth="1"/>
    <col min="2547" max="2547" width="20.28515625" style="1" customWidth="1"/>
    <col min="2548" max="2548" width="43.85546875" style="1" customWidth="1"/>
    <col min="2549" max="2549" width="22.140625" style="1" customWidth="1"/>
    <col min="2550" max="2550" width="13.7109375" style="1" customWidth="1"/>
    <col min="2551" max="2551" width="13" style="1" customWidth="1"/>
    <col min="2552" max="2552" width="9.42578125" style="1" customWidth="1"/>
    <col min="2553" max="2553" width="13" style="1" customWidth="1"/>
    <col min="2554" max="2554" width="11.42578125" style="1" customWidth="1"/>
    <col min="2555" max="2555" width="10.140625" style="1" customWidth="1"/>
    <col min="2556" max="2556" width="11" style="1" customWidth="1"/>
    <col min="2557" max="2559" width="13.42578125" style="1" customWidth="1"/>
    <col min="2560" max="2560" width="13.140625" style="1" customWidth="1"/>
    <col min="2561" max="2564" width="15.42578125" style="1" customWidth="1"/>
    <col min="2565" max="2565" width="12" style="1" customWidth="1"/>
    <col min="2566" max="2568" width="10.7109375" style="1" customWidth="1"/>
    <col min="2569" max="2569" width="21.85546875" style="1" customWidth="1"/>
    <col min="2570" max="2570" width="11.5703125" style="1" customWidth="1"/>
    <col min="2571" max="2571" width="12" style="1" customWidth="1"/>
    <col min="2572" max="2801" width="9.140625" style="1"/>
    <col min="2802" max="2802" width="6.7109375" style="1" customWidth="1"/>
    <col min="2803" max="2803" width="20.28515625" style="1" customWidth="1"/>
    <col min="2804" max="2804" width="43.85546875" style="1" customWidth="1"/>
    <col min="2805" max="2805" width="22.140625" style="1" customWidth="1"/>
    <col min="2806" max="2806" width="13.7109375" style="1" customWidth="1"/>
    <col min="2807" max="2807" width="13" style="1" customWidth="1"/>
    <col min="2808" max="2808" width="9.42578125" style="1" customWidth="1"/>
    <col min="2809" max="2809" width="13" style="1" customWidth="1"/>
    <col min="2810" max="2810" width="11.42578125" style="1" customWidth="1"/>
    <col min="2811" max="2811" width="10.140625" style="1" customWidth="1"/>
    <col min="2812" max="2812" width="11" style="1" customWidth="1"/>
    <col min="2813" max="2815" width="13.42578125" style="1" customWidth="1"/>
    <col min="2816" max="2816" width="13.140625" style="1" customWidth="1"/>
    <col min="2817" max="2820" width="15.42578125" style="1" customWidth="1"/>
    <col min="2821" max="2821" width="12" style="1" customWidth="1"/>
    <col min="2822" max="2824" width="10.7109375" style="1" customWidth="1"/>
    <col min="2825" max="2825" width="21.85546875" style="1" customWidth="1"/>
    <col min="2826" max="2826" width="11.5703125" style="1" customWidth="1"/>
    <col min="2827" max="2827" width="12" style="1" customWidth="1"/>
    <col min="2828" max="3057" width="9.140625" style="1"/>
    <col min="3058" max="3058" width="6.7109375" style="1" customWidth="1"/>
    <col min="3059" max="3059" width="20.28515625" style="1" customWidth="1"/>
    <col min="3060" max="3060" width="43.85546875" style="1" customWidth="1"/>
    <col min="3061" max="3061" width="22.140625" style="1" customWidth="1"/>
    <col min="3062" max="3062" width="13.7109375" style="1" customWidth="1"/>
    <col min="3063" max="3063" width="13" style="1" customWidth="1"/>
    <col min="3064" max="3064" width="9.42578125" style="1" customWidth="1"/>
    <col min="3065" max="3065" width="13" style="1" customWidth="1"/>
    <col min="3066" max="3066" width="11.42578125" style="1" customWidth="1"/>
    <col min="3067" max="3067" width="10.140625" style="1" customWidth="1"/>
    <col min="3068" max="3068" width="11" style="1" customWidth="1"/>
    <col min="3069" max="3071" width="13.42578125" style="1" customWidth="1"/>
    <col min="3072" max="3072" width="13.140625" style="1" customWidth="1"/>
    <col min="3073" max="3076" width="15.42578125" style="1" customWidth="1"/>
    <col min="3077" max="3077" width="12" style="1" customWidth="1"/>
    <col min="3078" max="3080" width="10.7109375" style="1" customWidth="1"/>
    <col min="3081" max="3081" width="21.85546875" style="1" customWidth="1"/>
    <col min="3082" max="3082" width="11.5703125" style="1" customWidth="1"/>
    <col min="3083" max="3083" width="12" style="1" customWidth="1"/>
    <col min="3084" max="3313" width="9.140625" style="1"/>
    <col min="3314" max="3314" width="6.7109375" style="1" customWidth="1"/>
    <col min="3315" max="3315" width="20.28515625" style="1" customWidth="1"/>
    <col min="3316" max="3316" width="43.85546875" style="1" customWidth="1"/>
    <col min="3317" max="3317" width="22.140625" style="1" customWidth="1"/>
    <col min="3318" max="3318" width="13.7109375" style="1" customWidth="1"/>
    <col min="3319" max="3319" width="13" style="1" customWidth="1"/>
    <col min="3320" max="3320" width="9.42578125" style="1" customWidth="1"/>
    <col min="3321" max="3321" width="13" style="1" customWidth="1"/>
    <col min="3322" max="3322" width="11.42578125" style="1" customWidth="1"/>
    <col min="3323" max="3323" width="10.140625" style="1" customWidth="1"/>
    <col min="3324" max="3324" width="11" style="1" customWidth="1"/>
    <col min="3325" max="3327" width="13.42578125" style="1" customWidth="1"/>
    <col min="3328" max="3328" width="13.140625" style="1" customWidth="1"/>
    <col min="3329" max="3332" width="15.42578125" style="1" customWidth="1"/>
    <col min="3333" max="3333" width="12" style="1" customWidth="1"/>
    <col min="3334" max="3336" width="10.7109375" style="1" customWidth="1"/>
    <col min="3337" max="3337" width="21.85546875" style="1" customWidth="1"/>
    <col min="3338" max="3338" width="11.5703125" style="1" customWidth="1"/>
    <col min="3339" max="3339" width="12" style="1" customWidth="1"/>
    <col min="3340" max="3569" width="9.140625" style="1"/>
    <col min="3570" max="3570" width="6.7109375" style="1" customWidth="1"/>
    <col min="3571" max="3571" width="20.28515625" style="1" customWidth="1"/>
    <col min="3572" max="3572" width="43.85546875" style="1" customWidth="1"/>
    <col min="3573" max="3573" width="22.140625" style="1" customWidth="1"/>
    <col min="3574" max="3574" width="13.7109375" style="1" customWidth="1"/>
    <col min="3575" max="3575" width="13" style="1" customWidth="1"/>
    <col min="3576" max="3576" width="9.42578125" style="1" customWidth="1"/>
    <col min="3577" max="3577" width="13" style="1" customWidth="1"/>
    <col min="3578" max="3578" width="11.42578125" style="1" customWidth="1"/>
    <col min="3579" max="3579" width="10.140625" style="1" customWidth="1"/>
    <col min="3580" max="3580" width="11" style="1" customWidth="1"/>
    <col min="3581" max="3583" width="13.42578125" style="1" customWidth="1"/>
    <col min="3584" max="3584" width="13.140625" style="1" customWidth="1"/>
    <col min="3585" max="3588" width="15.42578125" style="1" customWidth="1"/>
    <col min="3589" max="3589" width="12" style="1" customWidth="1"/>
    <col min="3590" max="3592" width="10.7109375" style="1" customWidth="1"/>
    <col min="3593" max="3593" width="21.85546875" style="1" customWidth="1"/>
    <col min="3594" max="3594" width="11.5703125" style="1" customWidth="1"/>
    <col min="3595" max="3595" width="12" style="1" customWidth="1"/>
    <col min="3596" max="3825" width="9.140625" style="1"/>
    <col min="3826" max="3826" width="6.7109375" style="1" customWidth="1"/>
    <col min="3827" max="3827" width="20.28515625" style="1" customWidth="1"/>
    <col min="3828" max="3828" width="43.85546875" style="1" customWidth="1"/>
    <col min="3829" max="3829" width="22.140625" style="1" customWidth="1"/>
    <col min="3830" max="3830" width="13.7109375" style="1" customWidth="1"/>
    <col min="3831" max="3831" width="13" style="1" customWidth="1"/>
    <col min="3832" max="3832" width="9.42578125" style="1" customWidth="1"/>
    <col min="3833" max="3833" width="13" style="1" customWidth="1"/>
    <col min="3834" max="3834" width="11.42578125" style="1" customWidth="1"/>
    <col min="3835" max="3835" width="10.140625" style="1" customWidth="1"/>
    <col min="3836" max="3836" width="11" style="1" customWidth="1"/>
    <col min="3837" max="3839" width="13.42578125" style="1" customWidth="1"/>
    <col min="3840" max="3840" width="13.140625" style="1" customWidth="1"/>
    <col min="3841" max="3844" width="15.42578125" style="1" customWidth="1"/>
    <col min="3845" max="3845" width="12" style="1" customWidth="1"/>
    <col min="3846" max="3848" width="10.7109375" style="1" customWidth="1"/>
    <col min="3849" max="3849" width="21.85546875" style="1" customWidth="1"/>
    <col min="3850" max="3850" width="11.5703125" style="1" customWidth="1"/>
    <col min="3851" max="3851" width="12" style="1" customWidth="1"/>
    <col min="3852" max="4081" width="9.140625" style="1"/>
    <col min="4082" max="4082" width="6.7109375" style="1" customWidth="1"/>
    <col min="4083" max="4083" width="20.28515625" style="1" customWidth="1"/>
    <col min="4084" max="4084" width="43.85546875" style="1" customWidth="1"/>
    <col min="4085" max="4085" width="22.140625" style="1" customWidth="1"/>
    <col min="4086" max="4086" width="13.7109375" style="1" customWidth="1"/>
    <col min="4087" max="4087" width="13" style="1" customWidth="1"/>
    <col min="4088" max="4088" width="9.42578125" style="1" customWidth="1"/>
    <col min="4089" max="4089" width="13" style="1" customWidth="1"/>
    <col min="4090" max="4090" width="11.42578125" style="1" customWidth="1"/>
    <col min="4091" max="4091" width="10.140625" style="1" customWidth="1"/>
    <col min="4092" max="4092" width="11" style="1" customWidth="1"/>
    <col min="4093" max="4095" width="13.42578125" style="1" customWidth="1"/>
    <col min="4096" max="4096" width="13.140625" style="1" customWidth="1"/>
    <col min="4097" max="4100" width="15.42578125" style="1" customWidth="1"/>
    <col min="4101" max="4101" width="12" style="1" customWidth="1"/>
    <col min="4102" max="4104" width="10.7109375" style="1" customWidth="1"/>
    <col min="4105" max="4105" width="21.85546875" style="1" customWidth="1"/>
    <col min="4106" max="4106" width="11.5703125" style="1" customWidth="1"/>
    <col min="4107" max="4107" width="12" style="1" customWidth="1"/>
    <col min="4108" max="4337" width="9.140625" style="1"/>
    <col min="4338" max="4338" width="6.7109375" style="1" customWidth="1"/>
    <col min="4339" max="4339" width="20.28515625" style="1" customWidth="1"/>
    <col min="4340" max="4340" width="43.85546875" style="1" customWidth="1"/>
    <col min="4341" max="4341" width="22.140625" style="1" customWidth="1"/>
    <col min="4342" max="4342" width="13.7109375" style="1" customWidth="1"/>
    <col min="4343" max="4343" width="13" style="1" customWidth="1"/>
    <col min="4344" max="4344" width="9.42578125" style="1" customWidth="1"/>
    <col min="4345" max="4345" width="13" style="1" customWidth="1"/>
    <col min="4346" max="4346" width="11.42578125" style="1" customWidth="1"/>
    <col min="4347" max="4347" width="10.140625" style="1" customWidth="1"/>
    <col min="4348" max="4348" width="11" style="1" customWidth="1"/>
    <col min="4349" max="4351" width="13.42578125" style="1" customWidth="1"/>
    <col min="4352" max="4352" width="13.140625" style="1" customWidth="1"/>
    <col min="4353" max="4356" width="15.42578125" style="1" customWidth="1"/>
    <col min="4357" max="4357" width="12" style="1" customWidth="1"/>
    <col min="4358" max="4360" width="10.7109375" style="1" customWidth="1"/>
    <col min="4361" max="4361" width="21.85546875" style="1" customWidth="1"/>
    <col min="4362" max="4362" width="11.5703125" style="1" customWidth="1"/>
    <col min="4363" max="4363" width="12" style="1" customWidth="1"/>
    <col min="4364" max="4593" width="9.140625" style="1"/>
    <col min="4594" max="4594" width="6.7109375" style="1" customWidth="1"/>
    <col min="4595" max="4595" width="20.28515625" style="1" customWidth="1"/>
    <col min="4596" max="4596" width="43.85546875" style="1" customWidth="1"/>
    <col min="4597" max="4597" width="22.140625" style="1" customWidth="1"/>
    <col min="4598" max="4598" width="13.7109375" style="1" customWidth="1"/>
    <col min="4599" max="4599" width="13" style="1" customWidth="1"/>
    <col min="4600" max="4600" width="9.42578125" style="1" customWidth="1"/>
    <col min="4601" max="4601" width="13" style="1" customWidth="1"/>
    <col min="4602" max="4602" width="11.42578125" style="1" customWidth="1"/>
    <col min="4603" max="4603" width="10.140625" style="1" customWidth="1"/>
    <col min="4604" max="4604" width="11" style="1" customWidth="1"/>
    <col min="4605" max="4607" width="13.42578125" style="1" customWidth="1"/>
    <col min="4608" max="4608" width="13.140625" style="1" customWidth="1"/>
    <col min="4609" max="4612" width="15.42578125" style="1" customWidth="1"/>
    <col min="4613" max="4613" width="12" style="1" customWidth="1"/>
    <col min="4614" max="4616" width="10.7109375" style="1" customWidth="1"/>
    <col min="4617" max="4617" width="21.85546875" style="1" customWidth="1"/>
    <col min="4618" max="4618" width="11.5703125" style="1" customWidth="1"/>
    <col min="4619" max="4619" width="12" style="1" customWidth="1"/>
    <col min="4620" max="4849" width="9.140625" style="1"/>
    <col min="4850" max="4850" width="6.7109375" style="1" customWidth="1"/>
    <col min="4851" max="4851" width="20.28515625" style="1" customWidth="1"/>
    <col min="4852" max="4852" width="43.85546875" style="1" customWidth="1"/>
    <col min="4853" max="4853" width="22.140625" style="1" customWidth="1"/>
    <col min="4854" max="4854" width="13.7109375" style="1" customWidth="1"/>
    <col min="4855" max="4855" width="13" style="1" customWidth="1"/>
    <col min="4856" max="4856" width="9.42578125" style="1" customWidth="1"/>
    <col min="4857" max="4857" width="13" style="1" customWidth="1"/>
    <col min="4858" max="4858" width="11.42578125" style="1" customWidth="1"/>
    <col min="4859" max="4859" width="10.140625" style="1" customWidth="1"/>
    <col min="4860" max="4860" width="11" style="1" customWidth="1"/>
    <col min="4861" max="4863" width="13.42578125" style="1" customWidth="1"/>
    <col min="4864" max="4864" width="13.140625" style="1" customWidth="1"/>
    <col min="4865" max="4868" width="15.42578125" style="1" customWidth="1"/>
    <col min="4869" max="4869" width="12" style="1" customWidth="1"/>
    <col min="4870" max="4872" width="10.7109375" style="1" customWidth="1"/>
    <col min="4873" max="4873" width="21.85546875" style="1" customWidth="1"/>
    <col min="4874" max="4874" width="11.5703125" style="1" customWidth="1"/>
    <col min="4875" max="4875" width="12" style="1" customWidth="1"/>
    <col min="4876" max="5105" width="9.140625" style="1"/>
    <col min="5106" max="5106" width="6.7109375" style="1" customWidth="1"/>
    <col min="5107" max="5107" width="20.28515625" style="1" customWidth="1"/>
    <col min="5108" max="5108" width="43.85546875" style="1" customWidth="1"/>
    <col min="5109" max="5109" width="22.140625" style="1" customWidth="1"/>
    <col min="5110" max="5110" width="13.7109375" style="1" customWidth="1"/>
    <col min="5111" max="5111" width="13" style="1" customWidth="1"/>
    <col min="5112" max="5112" width="9.42578125" style="1" customWidth="1"/>
    <col min="5113" max="5113" width="13" style="1" customWidth="1"/>
    <col min="5114" max="5114" width="11.42578125" style="1" customWidth="1"/>
    <col min="5115" max="5115" width="10.140625" style="1" customWidth="1"/>
    <col min="5116" max="5116" width="11" style="1" customWidth="1"/>
    <col min="5117" max="5119" width="13.42578125" style="1" customWidth="1"/>
    <col min="5120" max="5120" width="13.140625" style="1" customWidth="1"/>
    <col min="5121" max="5124" width="15.42578125" style="1" customWidth="1"/>
    <col min="5125" max="5125" width="12" style="1" customWidth="1"/>
    <col min="5126" max="5128" width="10.7109375" style="1" customWidth="1"/>
    <col min="5129" max="5129" width="21.85546875" style="1" customWidth="1"/>
    <col min="5130" max="5130" width="11.5703125" style="1" customWidth="1"/>
    <col min="5131" max="5131" width="12" style="1" customWidth="1"/>
    <col min="5132" max="5361" width="9.140625" style="1"/>
    <col min="5362" max="5362" width="6.7109375" style="1" customWidth="1"/>
    <col min="5363" max="5363" width="20.28515625" style="1" customWidth="1"/>
    <col min="5364" max="5364" width="43.85546875" style="1" customWidth="1"/>
    <col min="5365" max="5365" width="22.140625" style="1" customWidth="1"/>
    <col min="5366" max="5366" width="13.7109375" style="1" customWidth="1"/>
    <col min="5367" max="5367" width="13" style="1" customWidth="1"/>
    <col min="5368" max="5368" width="9.42578125" style="1" customWidth="1"/>
    <col min="5369" max="5369" width="13" style="1" customWidth="1"/>
    <col min="5370" max="5370" width="11.42578125" style="1" customWidth="1"/>
    <col min="5371" max="5371" width="10.140625" style="1" customWidth="1"/>
    <col min="5372" max="5372" width="11" style="1" customWidth="1"/>
    <col min="5373" max="5375" width="13.42578125" style="1" customWidth="1"/>
    <col min="5376" max="5376" width="13.140625" style="1" customWidth="1"/>
    <col min="5377" max="5380" width="15.42578125" style="1" customWidth="1"/>
    <col min="5381" max="5381" width="12" style="1" customWidth="1"/>
    <col min="5382" max="5384" width="10.7109375" style="1" customWidth="1"/>
    <col min="5385" max="5385" width="21.85546875" style="1" customWidth="1"/>
    <col min="5386" max="5386" width="11.5703125" style="1" customWidth="1"/>
    <col min="5387" max="5387" width="12" style="1" customWidth="1"/>
    <col min="5388" max="5617" width="9.140625" style="1"/>
    <col min="5618" max="5618" width="6.7109375" style="1" customWidth="1"/>
    <col min="5619" max="5619" width="20.28515625" style="1" customWidth="1"/>
    <col min="5620" max="5620" width="43.85546875" style="1" customWidth="1"/>
    <col min="5621" max="5621" width="22.140625" style="1" customWidth="1"/>
    <col min="5622" max="5622" width="13.7109375" style="1" customWidth="1"/>
    <col min="5623" max="5623" width="13" style="1" customWidth="1"/>
    <col min="5624" max="5624" width="9.42578125" style="1" customWidth="1"/>
    <col min="5625" max="5625" width="13" style="1" customWidth="1"/>
    <col min="5626" max="5626" width="11.42578125" style="1" customWidth="1"/>
    <col min="5627" max="5627" width="10.140625" style="1" customWidth="1"/>
    <col min="5628" max="5628" width="11" style="1" customWidth="1"/>
    <col min="5629" max="5631" width="13.42578125" style="1" customWidth="1"/>
    <col min="5632" max="5632" width="13.140625" style="1" customWidth="1"/>
    <col min="5633" max="5636" width="15.42578125" style="1" customWidth="1"/>
    <col min="5637" max="5637" width="12" style="1" customWidth="1"/>
    <col min="5638" max="5640" width="10.7109375" style="1" customWidth="1"/>
    <col min="5641" max="5641" width="21.85546875" style="1" customWidth="1"/>
    <col min="5642" max="5642" width="11.5703125" style="1" customWidth="1"/>
    <col min="5643" max="5643" width="12" style="1" customWidth="1"/>
    <col min="5644" max="5873" width="9.140625" style="1"/>
    <col min="5874" max="5874" width="6.7109375" style="1" customWidth="1"/>
    <col min="5875" max="5875" width="20.28515625" style="1" customWidth="1"/>
    <col min="5876" max="5876" width="43.85546875" style="1" customWidth="1"/>
    <col min="5877" max="5877" width="22.140625" style="1" customWidth="1"/>
    <col min="5878" max="5878" width="13.7109375" style="1" customWidth="1"/>
    <col min="5879" max="5879" width="13" style="1" customWidth="1"/>
    <col min="5880" max="5880" width="9.42578125" style="1" customWidth="1"/>
    <col min="5881" max="5881" width="13" style="1" customWidth="1"/>
    <col min="5882" max="5882" width="11.42578125" style="1" customWidth="1"/>
    <col min="5883" max="5883" width="10.140625" style="1" customWidth="1"/>
    <col min="5884" max="5884" width="11" style="1" customWidth="1"/>
    <col min="5885" max="5887" width="13.42578125" style="1" customWidth="1"/>
    <col min="5888" max="5888" width="13.140625" style="1" customWidth="1"/>
    <col min="5889" max="5892" width="15.42578125" style="1" customWidth="1"/>
    <col min="5893" max="5893" width="12" style="1" customWidth="1"/>
    <col min="5894" max="5896" width="10.7109375" style="1" customWidth="1"/>
    <col min="5897" max="5897" width="21.85546875" style="1" customWidth="1"/>
    <col min="5898" max="5898" width="11.5703125" style="1" customWidth="1"/>
    <col min="5899" max="5899" width="12" style="1" customWidth="1"/>
    <col min="5900" max="6129" width="9.140625" style="1"/>
    <col min="6130" max="6130" width="6.7109375" style="1" customWidth="1"/>
    <col min="6131" max="6131" width="20.28515625" style="1" customWidth="1"/>
    <col min="6132" max="6132" width="43.85546875" style="1" customWidth="1"/>
    <col min="6133" max="6133" width="22.140625" style="1" customWidth="1"/>
    <col min="6134" max="6134" width="13.7109375" style="1" customWidth="1"/>
    <col min="6135" max="6135" width="13" style="1" customWidth="1"/>
    <col min="6136" max="6136" width="9.42578125" style="1" customWidth="1"/>
    <col min="6137" max="6137" width="13" style="1" customWidth="1"/>
    <col min="6138" max="6138" width="11.42578125" style="1" customWidth="1"/>
    <col min="6139" max="6139" width="10.140625" style="1" customWidth="1"/>
    <col min="6140" max="6140" width="11" style="1" customWidth="1"/>
    <col min="6141" max="6143" width="13.42578125" style="1" customWidth="1"/>
    <col min="6144" max="6144" width="13.140625" style="1" customWidth="1"/>
    <col min="6145" max="6148" width="15.42578125" style="1" customWidth="1"/>
    <col min="6149" max="6149" width="12" style="1" customWidth="1"/>
    <col min="6150" max="6152" width="10.7109375" style="1" customWidth="1"/>
    <col min="6153" max="6153" width="21.85546875" style="1" customWidth="1"/>
    <col min="6154" max="6154" width="11.5703125" style="1" customWidth="1"/>
    <col min="6155" max="6155" width="12" style="1" customWidth="1"/>
    <col min="6156" max="6385" width="9.140625" style="1"/>
    <col min="6386" max="6386" width="6.7109375" style="1" customWidth="1"/>
    <col min="6387" max="6387" width="20.28515625" style="1" customWidth="1"/>
    <col min="6388" max="6388" width="43.85546875" style="1" customWidth="1"/>
    <col min="6389" max="6389" width="22.140625" style="1" customWidth="1"/>
    <col min="6390" max="6390" width="13.7109375" style="1" customWidth="1"/>
    <col min="6391" max="6391" width="13" style="1" customWidth="1"/>
    <col min="6392" max="6392" width="9.42578125" style="1" customWidth="1"/>
    <col min="6393" max="6393" width="13" style="1" customWidth="1"/>
    <col min="6394" max="6394" width="11.42578125" style="1" customWidth="1"/>
    <col min="6395" max="6395" width="10.140625" style="1" customWidth="1"/>
    <col min="6396" max="6396" width="11" style="1" customWidth="1"/>
    <col min="6397" max="6399" width="13.42578125" style="1" customWidth="1"/>
    <col min="6400" max="6400" width="13.140625" style="1" customWidth="1"/>
    <col min="6401" max="6404" width="15.42578125" style="1" customWidth="1"/>
    <col min="6405" max="6405" width="12" style="1" customWidth="1"/>
    <col min="6406" max="6408" width="10.7109375" style="1" customWidth="1"/>
    <col min="6409" max="6409" width="21.85546875" style="1" customWidth="1"/>
    <col min="6410" max="6410" width="11.5703125" style="1" customWidth="1"/>
    <col min="6411" max="6411" width="12" style="1" customWidth="1"/>
    <col min="6412" max="6641" width="9.140625" style="1"/>
    <col min="6642" max="6642" width="6.7109375" style="1" customWidth="1"/>
    <col min="6643" max="6643" width="20.28515625" style="1" customWidth="1"/>
    <col min="6644" max="6644" width="43.85546875" style="1" customWidth="1"/>
    <col min="6645" max="6645" width="22.140625" style="1" customWidth="1"/>
    <col min="6646" max="6646" width="13.7109375" style="1" customWidth="1"/>
    <col min="6647" max="6647" width="13" style="1" customWidth="1"/>
    <col min="6648" max="6648" width="9.42578125" style="1" customWidth="1"/>
    <col min="6649" max="6649" width="13" style="1" customWidth="1"/>
    <col min="6650" max="6650" width="11.42578125" style="1" customWidth="1"/>
    <col min="6651" max="6651" width="10.140625" style="1" customWidth="1"/>
    <col min="6652" max="6652" width="11" style="1" customWidth="1"/>
    <col min="6653" max="6655" width="13.42578125" style="1" customWidth="1"/>
    <col min="6656" max="6656" width="13.140625" style="1" customWidth="1"/>
    <col min="6657" max="6660" width="15.42578125" style="1" customWidth="1"/>
    <col min="6661" max="6661" width="12" style="1" customWidth="1"/>
    <col min="6662" max="6664" width="10.7109375" style="1" customWidth="1"/>
    <col min="6665" max="6665" width="21.85546875" style="1" customWidth="1"/>
    <col min="6666" max="6666" width="11.5703125" style="1" customWidth="1"/>
    <col min="6667" max="6667" width="12" style="1" customWidth="1"/>
    <col min="6668" max="6897" width="9.140625" style="1"/>
    <col min="6898" max="6898" width="6.7109375" style="1" customWidth="1"/>
    <col min="6899" max="6899" width="20.28515625" style="1" customWidth="1"/>
    <col min="6900" max="6900" width="43.85546875" style="1" customWidth="1"/>
    <col min="6901" max="6901" width="22.140625" style="1" customWidth="1"/>
    <col min="6902" max="6902" width="13.7109375" style="1" customWidth="1"/>
    <col min="6903" max="6903" width="13" style="1" customWidth="1"/>
    <col min="6904" max="6904" width="9.42578125" style="1" customWidth="1"/>
    <col min="6905" max="6905" width="13" style="1" customWidth="1"/>
    <col min="6906" max="6906" width="11.42578125" style="1" customWidth="1"/>
    <col min="6907" max="6907" width="10.140625" style="1" customWidth="1"/>
    <col min="6908" max="6908" width="11" style="1" customWidth="1"/>
    <col min="6909" max="6911" width="13.42578125" style="1" customWidth="1"/>
    <col min="6912" max="6912" width="13.140625" style="1" customWidth="1"/>
    <col min="6913" max="6916" width="15.42578125" style="1" customWidth="1"/>
    <col min="6917" max="6917" width="12" style="1" customWidth="1"/>
    <col min="6918" max="6920" width="10.7109375" style="1" customWidth="1"/>
    <col min="6921" max="6921" width="21.85546875" style="1" customWidth="1"/>
    <col min="6922" max="6922" width="11.5703125" style="1" customWidth="1"/>
    <col min="6923" max="6923" width="12" style="1" customWidth="1"/>
    <col min="6924" max="7153" width="9.140625" style="1"/>
    <col min="7154" max="7154" width="6.7109375" style="1" customWidth="1"/>
    <col min="7155" max="7155" width="20.28515625" style="1" customWidth="1"/>
    <col min="7156" max="7156" width="43.85546875" style="1" customWidth="1"/>
    <col min="7157" max="7157" width="22.140625" style="1" customWidth="1"/>
    <col min="7158" max="7158" width="13.7109375" style="1" customWidth="1"/>
    <col min="7159" max="7159" width="13" style="1" customWidth="1"/>
    <col min="7160" max="7160" width="9.42578125" style="1" customWidth="1"/>
    <col min="7161" max="7161" width="13" style="1" customWidth="1"/>
    <col min="7162" max="7162" width="11.42578125" style="1" customWidth="1"/>
    <col min="7163" max="7163" width="10.140625" style="1" customWidth="1"/>
    <col min="7164" max="7164" width="11" style="1" customWidth="1"/>
    <col min="7165" max="7167" width="13.42578125" style="1" customWidth="1"/>
    <col min="7168" max="7168" width="13.140625" style="1" customWidth="1"/>
    <col min="7169" max="7172" width="15.42578125" style="1" customWidth="1"/>
    <col min="7173" max="7173" width="12" style="1" customWidth="1"/>
    <col min="7174" max="7176" width="10.7109375" style="1" customWidth="1"/>
    <col min="7177" max="7177" width="21.85546875" style="1" customWidth="1"/>
    <col min="7178" max="7178" width="11.5703125" style="1" customWidth="1"/>
    <col min="7179" max="7179" width="12" style="1" customWidth="1"/>
    <col min="7180" max="7409" width="9.140625" style="1"/>
    <col min="7410" max="7410" width="6.7109375" style="1" customWidth="1"/>
    <col min="7411" max="7411" width="20.28515625" style="1" customWidth="1"/>
    <col min="7412" max="7412" width="43.85546875" style="1" customWidth="1"/>
    <col min="7413" max="7413" width="22.140625" style="1" customWidth="1"/>
    <col min="7414" max="7414" width="13.7109375" style="1" customWidth="1"/>
    <col min="7415" max="7415" width="13" style="1" customWidth="1"/>
    <col min="7416" max="7416" width="9.42578125" style="1" customWidth="1"/>
    <col min="7417" max="7417" width="13" style="1" customWidth="1"/>
    <col min="7418" max="7418" width="11.42578125" style="1" customWidth="1"/>
    <col min="7419" max="7419" width="10.140625" style="1" customWidth="1"/>
    <col min="7420" max="7420" width="11" style="1" customWidth="1"/>
    <col min="7421" max="7423" width="13.42578125" style="1" customWidth="1"/>
    <col min="7424" max="7424" width="13.140625" style="1" customWidth="1"/>
    <col min="7425" max="7428" width="15.42578125" style="1" customWidth="1"/>
    <col min="7429" max="7429" width="12" style="1" customWidth="1"/>
    <col min="7430" max="7432" width="10.7109375" style="1" customWidth="1"/>
    <col min="7433" max="7433" width="21.85546875" style="1" customWidth="1"/>
    <col min="7434" max="7434" width="11.5703125" style="1" customWidth="1"/>
    <col min="7435" max="7435" width="12" style="1" customWidth="1"/>
    <col min="7436" max="7665" width="9.140625" style="1"/>
    <col min="7666" max="7666" width="6.7109375" style="1" customWidth="1"/>
    <col min="7667" max="7667" width="20.28515625" style="1" customWidth="1"/>
    <col min="7668" max="7668" width="43.85546875" style="1" customWidth="1"/>
    <col min="7669" max="7669" width="22.140625" style="1" customWidth="1"/>
    <col min="7670" max="7670" width="13.7109375" style="1" customWidth="1"/>
    <col min="7671" max="7671" width="13" style="1" customWidth="1"/>
    <col min="7672" max="7672" width="9.42578125" style="1" customWidth="1"/>
    <col min="7673" max="7673" width="13" style="1" customWidth="1"/>
    <col min="7674" max="7674" width="11.42578125" style="1" customWidth="1"/>
    <col min="7675" max="7675" width="10.140625" style="1" customWidth="1"/>
    <col min="7676" max="7676" width="11" style="1" customWidth="1"/>
    <col min="7677" max="7679" width="13.42578125" style="1" customWidth="1"/>
    <col min="7680" max="7680" width="13.140625" style="1" customWidth="1"/>
    <col min="7681" max="7684" width="15.42578125" style="1" customWidth="1"/>
    <col min="7685" max="7685" width="12" style="1" customWidth="1"/>
    <col min="7686" max="7688" width="10.7109375" style="1" customWidth="1"/>
    <col min="7689" max="7689" width="21.85546875" style="1" customWidth="1"/>
    <col min="7690" max="7690" width="11.5703125" style="1" customWidth="1"/>
    <col min="7691" max="7691" width="12" style="1" customWidth="1"/>
    <col min="7692" max="7921" width="9.140625" style="1"/>
    <col min="7922" max="7922" width="6.7109375" style="1" customWidth="1"/>
    <col min="7923" max="7923" width="20.28515625" style="1" customWidth="1"/>
    <col min="7924" max="7924" width="43.85546875" style="1" customWidth="1"/>
    <col min="7925" max="7925" width="22.140625" style="1" customWidth="1"/>
    <col min="7926" max="7926" width="13.7109375" style="1" customWidth="1"/>
    <col min="7927" max="7927" width="13" style="1" customWidth="1"/>
    <col min="7928" max="7928" width="9.42578125" style="1" customWidth="1"/>
    <col min="7929" max="7929" width="13" style="1" customWidth="1"/>
    <col min="7930" max="7930" width="11.42578125" style="1" customWidth="1"/>
    <col min="7931" max="7931" width="10.140625" style="1" customWidth="1"/>
    <col min="7932" max="7932" width="11" style="1" customWidth="1"/>
    <col min="7933" max="7935" width="13.42578125" style="1" customWidth="1"/>
    <col min="7936" max="7936" width="13.140625" style="1" customWidth="1"/>
    <col min="7937" max="7940" width="15.42578125" style="1" customWidth="1"/>
    <col min="7941" max="7941" width="12" style="1" customWidth="1"/>
    <col min="7942" max="7944" width="10.7109375" style="1" customWidth="1"/>
    <col min="7945" max="7945" width="21.85546875" style="1" customWidth="1"/>
    <col min="7946" max="7946" width="11.5703125" style="1" customWidth="1"/>
    <col min="7947" max="7947" width="12" style="1" customWidth="1"/>
    <col min="7948" max="8177" width="9.140625" style="1"/>
    <col min="8178" max="8178" width="6.7109375" style="1" customWidth="1"/>
    <col min="8179" max="8179" width="20.28515625" style="1" customWidth="1"/>
    <col min="8180" max="8180" width="43.85546875" style="1" customWidth="1"/>
    <col min="8181" max="8181" width="22.140625" style="1" customWidth="1"/>
    <col min="8182" max="8182" width="13.7109375" style="1" customWidth="1"/>
    <col min="8183" max="8183" width="13" style="1" customWidth="1"/>
    <col min="8184" max="8184" width="9.42578125" style="1" customWidth="1"/>
    <col min="8185" max="8185" width="13" style="1" customWidth="1"/>
    <col min="8186" max="8186" width="11.42578125" style="1" customWidth="1"/>
    <col min="8187" max="8187" width="10.140625" style="1" customWidth="1"/>
    <col min="8188" max="8188" width="11" style="1" customWidth="1"/>
    <col min="8189" max="8191" width="13.42578125" style="1" customWidth="1"/>
    <col min="8192" max="8192" width="13.140625" style="1" customWidth="1"/>
    <col min="8193" max="8196" width="15.42578125" style="1" customWidth="1"/>
    <col min="8197" max="8197" width="12" style="1" customWidth="1"/>
    <col min="8198" max="8200" width="10.7109375" style="1" customWidth="1"/>
    <col min="8201" max="8201" width="21.85546875" style="1" customWidth="1"/>
    <col min="8202" max="8202" width="11.5703125" style="1" customWidth="1"/>
    <col min="8203" max="8203" width="12" style="1" customWidth="1"/>
    <col min="8204" max="8433" width="9.140625" style="1"/>
    <col min="8434" max="8434" width="6.7109375" style="1" customWidth="1"/>
    <col min="8435" max="8435" width="20.28515625" style="1" customWidth="1"/>
    <col min="8436" max="8436" width="43.85546875" style="1" customWidth="1"/>
    <col min="8437" max="8437" width="22.140625" style="1" customWidth="1"/>
    <col min="8438" max="8438" width="13.7109375" style="1" customWidth="1"/>
    <col min="8439" max="8439" width="13" style="1" customWidth="1"/>
    <col min="8440" max="8440" width="9.42578125" style="1" customWidth="1"/>
    <col min="8441" max="8441" width="13" style="1" customWidth="1"/>
    <col min="8442" max="8442" width="11.42578125" style="1" customWidth="1"/>
    <col min="8443" max="8443" width="10.140625" style="1" customWidth="1"/>
    <col min="8444" max="8444" width="11" style="1" customWidth="1"/>
    <col min="8445" max="8447" width="13.42578125" style="1" customWidth="1"/>
    <col min="8448" max="8448" width="13.140625" style="1" customWidth="1"/>
    <col min="8449" max="8452" width="15.42578125" style="1" customWidth="1"/>
    <col min="8453" max="8453" width="12" style="1" customWidth="1"/>
    <col min="8454" max="8456" width="10.7109375" style="1" customWidth="1"/>
    <col min="8457" max="8457" width="21.85546875" style="1" customWidth="1"/>
    <col min="8458" max="8458" width="11.5703125" style="1" customWidth="1"/>
    <col min="8459" max="8459" width="12" style="1" customWidth="1"/>
    <col min="8460" max="8689" width="9.140625" style="1"/>
    <col min="8690" max="8690" width="6.7109375" style="1" customWidth="1"/>
    <col min="8691" max="8691" width="20.28515625" style="1" customWidth="1"/>
    <col min="8692" max="8692" width="43.85546875" style="1" customWidth="1"/>
    <col min="8693" max="8693" width="22.140625" style="1" customWidth="1"/>
    <col min="8694" max="8694" width="13.7109375" style="1" customWidth="1"/>
    <col min="8695" max="8695" width="13" style="1" customWidth="1"/>
    <col min="8696" max="8696" width="9.42578125" style="1" customWidth="1"/>
    <col min="8697" max="8697" width="13" style="1" customWidth="1"/>
    <col min="8698" max="8698" width="11.42578125" style="1" customWidth="1"/>
    <col min="8699" max="8699" width="10.140625" style="1" customWidth="1"/>
    <col min="8700" max="8700" width="11" style="1" customWidth="1"/>
    <col min="8701" max="8703" width="13.42578125" style="1" customWidth="1"/>
    <col min="8704" max="8704" width="13.140625" style="1" customWidth="1"/>
    <col min="8705" max="8708" width="15.42578125" style="1" customWidth="1"/>
    <col min="8709" max="8709" width="12" style="1" customWidth="1"/>
    <col min="8710" max="8712" width="10.7109375" style="1" customWidth="1"/>
    <col min="8713" max="8713" width="21.85546875" style="1" customWidth="1"/>
    <col min="8714" max="8714" width="11.5703125" style="1" customWidth="1"/>
    <col min="8715" max="8715" width="12" style="1" customWidth="1"/>
    <col min="8716" max="8945" width="9.140625" style="1"/>
    <col min="8946" max="8946" width="6.7109375" style="1" customWidth="1"/>
    <col min="8947" max="8947" width="20.28515625" style="1" customWidth="1"/>
    <col min="8948" max="8948" width="43.85546875" style="1" customWidth="1"/>
    <col min="8949" max="8949" width="22.140625" style="1" customWidth="1"/>
    <col min="8950" max="8950" width="13.7109375" style="1" customWidth="1"/>
    <col min="8951" max="8951" width="13" style="1" customWidth="1"/>
    <col min="8952" max="8952" width="9.42578125" style="1" customWidth="1"/>
    <col min="8953" max="8953" width="13" style="1" customWidth="1"/>
    <col min="8954" max="8954" width="11.42578125" style="1" customWidth="1"/>
    <col min="8955" max="8955" width="10.140625" style="1" customWidth="1"/>
    <col min="8956" max="8956" width="11" style="1" customWidth="1"/>
    <col min="8957" max="8959" width="13.42578125" style="1" customWidth="1"/>
    <col min="8960" max="8960" width="13.140625" style="1" customWidth="1"/>
    <col min="8961" max="8964" width="15.42578125" style="1" customWidth="1"/>
    <col min="8965" max="8965" width="12" style="1" customWidth="1"/>
    <col min="8966" max="8968" width="10.7109375" style="1" customWidth="1"/>
    <col min="8969" max="8969" width="21.85546875" style="1" customWidth="1"/>
    <col min="8970" max="8970" width="11.5703125" style="1" customWidth="1"/>
    <col min="8971" max="8971" width="12" style="1" customWidth="1"/>
    <col min="8972" max="9201" width="9.140625" style="1"/>
    <col min="9202" max="9202" width="6.7109375" style="1" customWidth="1"/>
    <col min="9203" max="9203" width="20.28515625" style="1" customWidth="1"/>
    <col min="9204" max="9204" width="43.85546875" style="1" customWidth="1"/>
    <col min="9205" max="9205" width="22.140625" style="1" customWidth="1"/>
    <col min="9206" max="9206" width="13.7109375" style="1" customWidth="1"/>
    <col min="9207" max="9207" width="13" style="1" customWidth="1"/>
    <col min="9208" max="9208" width="9.42578125" style="1" customWidth="1"/>
    <col min="9209" max="9209" width="13" style="1" customWidth="1"/>
    <col min="9210" max="9210" width="11.42578125" style="1" customWidth="1"/>
    <col min="9211" max="9211" width="10.140625" style="1" customWidth="1"/>
    <col min="9212" max="9212" width="11" style="1" customWidth="1"/>
    <col min="9213" max="9215" width="13.42578125" style="1" customWidth="1"/>
    <col min="9216" max="9216" width="13.140625" style="1" customWidth="1"/>
    <col min="9217" max="9220" width="15.42578125" style="1" customWidth="1"/>
    <col min="9221" max="9221" width="12" style="1" customWidth="1"/>
    <col min="9222" max="9224" width="10.7109375" style="1" customWidth="1"/>
    <col min="9225" max="9225" width="21.85546875" style="1" customWidth="1"/>
    <col min="9226" max="9226" width="11.5703125" style="1" customWidth="1"/>
    <col min="9227" max="9227" width="12" style="1" customWidth="1"/>
    <col min="9228" max="9457" width="9.140625" style="1"/>
    <col min="9458" max="9458" width="6.7109375" style="1" customWidth="1"/>
    <col min="9459" max="9459" width="20.28515625" style="1" customWidth="1"/>
    <col min="9460" max="9460" width="43.85546875" style="1" customWidth="1"/>
    <col min="9461" max="9461" width="22.140625" style="1" customWidth="1"/>
    <col min="9462" max="9462" width="13.7109375" style="1" customWidth="1"/>
    <col min="9463" max="9463" width="13" style="1" customWidth="1"/>
    <col min="9464" max="9464" width="9.42578125" style="1" customWidth="1"/>
    <col min="9465" max="9465" width="13" style="1" customWidth="1"/>
    <col min="9466" max="9466" width="11.42578125" style="1" customWidth="1"/>
    <col min="9467" max="9467" width="10.140625" style="1" customWidth="1"/>
    <col min="9468" max="9468" width="11" style="1" customWidth="1"/>
    <col min="9469" max="9471" width="13.42578125" style="1" customWidth="1"/>
    <col min="9472" max="9472" width="13.140625" style="1" customWidth="1"/>
    <col min="9473" max="9476" width="15.42578125" style="1" customWidth="1"/>
    <col min="9477" max="9477" width="12" style="1" customWidth="1"/>
    <col min="9478" max="9480" width="10.7109375" style="1" customWidth="1"/>
    <col min="9481" max="9481" width="21.85546875" style="1" customWidth="1"/>
    <col min="9482" max="9482" width="11.5703125" style="1" customWidth="1"/>
    <col min="9483" max="9483" width="12" style="1" customWidth="1"/>
    <col min="9484" max="9713" width="9.140625" style="1"/>
    <col min="9714" max="9714" width="6.7109375" style="1" customWidth="1"/>
    <col min="9715" max="9715" width="20.28515625" style="1" customWidth="1"/>
    <col min="9716" max="9716" width="43.85546875" style="1" customWidth="1"/>
    <col min="9717" max="9717" width="22.140625" style="1" customWidth="1"/>
    <col min="9718" max="9718" width="13.7109375" style="1" customWidth="1"/>
    <col min="9719" max="9719" width="13" style="1" customWidth="1"/>
    <col min="9720" max="9720" width="9.42578125" style="1" customWidth="1"/>
    <col min="9721" max="9721" width="13" style="1" customWidth="1"/>
    <col min="9722" max="9722" width="11.42578125" style="1" customWidth="1"/>
    <col min="9723" max="9723" width="10.140625" style="1" customWidth="1"/>
    <col min="9724" max="9724" width="11" style="1" customWidth="1"/>
    <col min="9725" max="9727" width="13.42578125" style="1" customWidth="1"/>
    <col min="9728" max="9728" width="13.140625" style="1" customWidth="1"/>
    <col min="9729" max="9732" width="15.42578125" style="1" customWidth="1"/>
    <col min="9733" max="9733" width="12" style="1" customWidth="1"/>
    <col min="9734" max="9736" width="10.7109375" style="1" customWidth="1"/>
    <col min="9737" max="9737" width="21.85546875" style="1" customWidth="1"/>
    <col min="9738" max="9738" width="11.5703125" style="1" customWidth="1"/>
    <col min="9739" max="9739" width="12" style="1" customWidth="1"/>
    <col min="9740" max="9969" width="9.140625" style="1"/>
    <col min="9970" max="9970" width="6.7109375" style="1" customWidth="1"/>
    <col min="9971" max="9971" width="20.28515625" style="1" customWidth="1"/>
    <col min="9972" max="9972" width="43.85546875" style="1" customWidth="1"/>
    <col min="9973" max="9973" width="22.140625" style="1" customWidth="1"/>
    <col min="9974" max="9974" width="13.7109375" style="1" customWidth="1"/>
    <col min="9975" max="9975" width="13" style="1" customWidth="1"/>
    <col min="9976" max="9976" width="9.42578125" style="1" customWidth="1"/>
    <col min="9977" max="9977" width="13" style="1" customWidth="1"/>
    <col min="9978" max="9978" width="11.42578125" style="1" customWidth="1"/>
    <col min="9979" max="9979" width="10.140625" style="1" customWidth="1"/>
    <col min="9980" max="9980" width="11" style="1" customWidth="1"/>
    <col min="9981" max="9983" width="13.42578125" style="1" customWidth="1"/>
    <col min="9984" max="9984" width="13.140625" style="1" customWidth="1"/>
    <col min="9985" max="9988" width="15.42578125" style="1" customWidth="1"/>
    <col min="9989" max="9989" width="12" style="1" customWidth="1"/>
    <col min="9990" max="9992" width="10.7109375" style="1" customWidth="1"/>
    <col min="9993" max="9993" width="21.85546875" style="1" customWidth="1"/>
    <col min="9994" max="9994" width="11.5703125" style="1" customWidth="1"/>
    <col min="9995" max="9995" width="12" style="1" customWidth="1"/>
    <col min="9996" max="10225" width="9.140625" style="1"/>
    <col min="10226" max="10226" width="6.7109375" style="1" customWidth="1"/>
    <col min="10227" max="10227" width="20.28515625" style="1" customWidth="1"/>
    <col min="10228" max="10228" width="43.85546875" style="1" customWidth="1"/>
    <col min="10229" max="10229" width="22.140625" style="1" customWidth="1"/>
    <col min="10230" max="10230" width="13.7109375" style="1" customWidth="1"/>
    <col min="10231" max="10231" width="13" style="1" customWidth="1"/>
    <col min="10232" max="10232" width="9.42578125" style="1" customWidth="1"/>
    <col min="10233" max="10233" width="13" style="1" customWidth="1"/>
    <col min="10234" max="10234" width="11.42578125" style="1" customWidth="1"/>
    <col min="10235" max="10235" width="10.140625" style="1" customWidth="1"/>
    <col min="10236" max="10236" width="11" style="1" customWidth="1"/>
    <col min="10237" max="10239" width="13.42578125" style="1" customWidth="1"/>
    <col min="10240" max="10240" width="13.140625" style="1" customWidth="1"/>
    <col min="10241" max="10244" width="15.42578125" style="1" customWidth="1"/>
    <col min="10245" max="10245" width="12" style="1" customWidth="1"/>
    <col min="10246" max="10248" width="10.7109375" style="1" customWidth="1"/>
    <col min="10249" max="10249" width="21.85546875" style="1" customWidth="1"/>
    <col min="10250" max="10250" width="11.5703125" style="1" customWidth="1"/>
    <col min="10251" max="10251" width="12" style="1" customWidth="1"/>
    <col min="10252" max="10481" width="9.140625" style="1"/>
    <col min="10482" max="10482" width="6.7109375" style="1" customWidth="1"/>
    <col min="10483" max="10483" width="20.28515625" style="1" customWidth="1"/>
    <col min="10484" max="10484" width="43.85546875" style="1" customWidth="1"/>
    <col min="10485" max="10485" width="22.140625" style="1" customWidth="1"/>
    <col min="10486" max="10486" width="13.7109375" style="1" customWidth="1"/>
    <col min="10487" max="10487" width="13" style="1" customWidth="1"/>
    <col min="10488" max="10488" width="9.42578125" style="1" customWidth="1"/>
    <col min="10489" max="10489" width="13" style="1" customWidth="1"/>
    <col min="10490" max="10490" width="11.42578125" style="1" customWidth="1"/>
    <col min="10491" max="10491" width="10.140625" style="1" customWidth="1"/>
    <col min="10492" max="10492" width="11" style="1" customWidth="1"/>
    <col min="10493" max="10495" width="13.42578125" style="1" customWidth="1"/>
    <col min="10496" max="10496" width="13.140625" style="1" customWidth="1"/>
    <col min="10497" max="10500" width="15.42578125" style="1" customWidth="1"/>
    <col min="10501" max="10501" width="12" style="1" customWidth="1"/>
    <col min="10502" max="10504" width="10.7109375" style="1" customWidth="1"/>
    <col min="10505" max="10505" width="21.85546875" style="1" customWidth="1"/>
    <col min="10506" max="10506" width="11.5703125" style="1" customWidth="1"/>
    <col min="10507" max="10507" width="12" style="1" customWidth="1"/>
    <col min="10508" max="10737" width="9.140625" style="1"/>
    <col min="10738" max="10738" width="6.7109375" style="1" customWidth="1"/>
    <col min="10739" max="10739" width="20.28515625" style="1" customWidth="1"/>
    <col min="10740" max="10740" width="43.85546875" style="1" customWidth="1"/>
    <col min="10741" max="10741" width="22.140625" style="1" customWidth="1"/>
    <col min="10742" max="10742" width="13.7109375" style="1" customWidth="1"/>
    <col min="10743" max="10743" width="13" style="1" customWidth="1"/>
    <col min="10744" max="10744" width="9.42578125" style="1" customWidth="1"/>
    <col min="10745" max="10745" width="13" style="1" customWidth="1"/>
    <col min="10746" max="10746" width="11.42578125" style="1" customWidth="1"/>
    <col min="10747" max="10747" width="10.140625" style="1" customWidth="1"/>
    <col min="10748" max="10748" width="11" style="1" customWidth="1"/>
    <col min="10749" max="10751" width="13.42578125" style="1" customWidth="1"/>
    <col min="10752" max="10752" width="13.140625" style="1" customWidth="1"/>
    <col min="10753" max="10756" width="15.42578125" style="1" customWidth="1"/>
    <col min="10757" max="10757" width="12" style="1" customWidth="1"/>
    <col min="10758" max="10760" width="10.7109375" style="1" customWidth="1"/>
    <col min="10761" max="10761" width="21.85546875" style="1" customWidth="1"/>
    <col min="10762" max="10762" width="11.5703125" style="1" customWidth="1"/>
    <col min="10763" max="10763" width="12" style="1" customWidth="1"/>
    <col min="10764" max="10993" width="9.140625" style="1"/>
    <col min="10994" max="10994" width="6.7109375" style="1" customWidth="1"/>
    <col min="10995" max="10995" width="20.28515625" style="1" customWidth="1"/>
    <col min="10996" max="10996" width="43.85546875" style="1" customWidth="1"/>
    <col min="10997" max="10997" width="22.140625" style="1" customWidth="1"/>
    <col min="10998" max="10998" width="13.7109375" style="1" customWidth="1"/>
    <col min="10999" max="10999" width="13" style="1" customWidth="1"/>
    <col min="11000" max="11000" width="9.42578125" style="1" customWidth="1"/>
    <col min="11001" max="11001" width="13" style="1" customWidth="1"/>
    <col min="11002" max="11002" width="11.42578125" style="1" customWidth="1"/>
    <col min="11003" max="11003" width="10.140625" style="1" customWidth="1"/>
    <col min="11004" max="11004" width="11" style="1" customWidth="1"/>
    <col min="11005" max="11007" width="13.42578125" style="1" customWidth="1"/>
    <col min="11008" max="11008" width="13.140625" style="1" customWidth="1"/>
    <col min="11009" max="11012" width="15.42578125" style="1" customWidth="1"/>
    <col min="11013" max="11013" width="12" style="1" customWidth="1"/>
    <col min="11014" max="11016" width="10.7109375" style="1" customWidth="1"/>
    <col min="11017" max="11017" width="21.85546875" style="1" customWidth="1"/>
    <col min="11018" max="11018" width="11.5703125" style="1" customWidth="1"/>
    <col min="11019" max="11019" width="12" style="1" customWidth="1"/>
    <col min="11020" max="11249" width="9.140625" style="1"/>
    <col min="11250" max="11250" width="6.7109375" style="1" customWidth="1"/>
    <col min="11251" max="11251" width="20.28515625" style="1" customWidth="1"/>
    <col min="11252" max="11252" width="43.85546875" style="1" customWidth="1"/>
    <col min="11253" max="11253" width="22.140625" style="1" customWidth="1"/>
    <col min="11254" max="11254" width="13.7109375" style="1" customWidth="1"/>
    <col min="11255" max="11255" width="13" style="1" customWidth="1"/>
    <col min="11256" max="11256" width="9.42578125" style="1" customWidth="1"/>
    <col min="11257" max="11257" width="13" style="1" customWidth="1"/>
    <col min="11258" max="11258" width="11.42578125" style="1" customWidth="1"/>
    <col min="11259" max="11259" width="10.140625" style="1" customWidth="1"/>
    <col min="11260" max="11260" width="11" style="1" customWidth="1"/>
    <col min="11261" max="11263" width="13.42578125" style="1" customWidth="1"/>
    <col min="11264" max="11264" width="13.140625" style="1" customWidth="1"/>
    <col min="11265" max="11268" width="15.42578125" style="1" customWidth="1"/>
    <col min="11269" max="11269" width="12" style="1" customWidth="1"/>
    <col min="11270" max="11272" width="10.7109375" style="1" customWidth="1"/>
    <col min="11273" max="11273" width="21.85546875" style="1" customWidth="1"/>
    <col min="11274" max="11274" width="11.5703125" style="1" customWidth="1"/>
    <col min="11275" max="11275" width="12" style="1" customWidth="1"/>
    <col min="11276" max="11505" width="9.140625" style="1"/>
    <col min="11506" max="11506" width="6.7109375" style="1" customWidth="1"/>
    <col min="11507" max="11507" width="20.28515625" style="1" customWidth="1"/>
    <col min="11508" max="11508" width="43.85546875" style="1" customWidth="1"/>
    <col min="11509" max="11509" width="22.140625" style="1" customWidth="1"/>
    <col min="11510" max="11510" width="13.7109375" style="1" customWidth="1"/>
    <col min="11511" max="11511" width="13" style="1" customWidth="1"/>
    <col min="11512" max="11512" width="9.42578125" style="1" customWidth="1"/>
    <col min="11513" max="11513" width="13" style="1" customWidth="1"/>
    <col min="11514" max="11514" width="11.42578125" style="1" customWidth="1"/>
    <col min="11515" max="11515" width="10.140625" style="1" customWidth="1"/>
    <col min="11516" max="11516" width="11" style="1" customWidth="1"/>
    <col min="11517" max="11519" width="13.42578125" style="1" customWidth="1"/>
    <col min="11520" max="11520" width="13.140625" style="1" customWidth="1"/>
    <col min="11521" max="11524" width="15.42578125" style="1" customWidth="1"/>
    <col min="11525" max="11525" width="12" style="1" customWidth="1"/>
    <col min="11526" max="11528" width="10.7109375" style="1" customWidth="1"/>
    <col min="11529" max="11529" width="21.85546875" style="1" customWidth="1"/>
    <col min="11530" max="11530" width="11.5703125" style="1" customWidth="1"/>
    <col min="11531" max="11531" width="12" style="1" customWidth="1"/>
    <col min="11532" max="11761" width="9.140625" style="1"/>
    <col min="11762" max="11762" width="6.7109375" style="1" customWidth="1"/>
    <col min="11763" max="11763" width="20.28515625" style="1" customWidth="1"/>
    <col min="11764" max="11764" width="43.85546875" style="1" customWidth="1"/>
    <col min="11765" max="11765" width="22.140625" style="1" customWidth="1"/>
    <col min="11766" max="11766" width="13.7109375" style="1" customWidth="1"/>
    <col min="11767" max="11767" width="13" style="1" customWidth="1"/>
    <col min="11768" max="11768" width="9.42578125" style="1" customWidth="1"/>
    <col min="11769" max="11769" width="13" style="1" customWidth="1"/>
    <col min="11770" max="11770" width="11.42578125" style="1" customWidth="1"/>
    <col min="11771" max="11771" width="10.140625" style="1" customWidth="1"/>
    <col min="11772" max="11772" width="11" style="1" customWidth="1"/>
    <col min="11773" max="11775" width="13.42578125" style="1" customWidth="1"/>
    <col min="11776" max="11776" width="13.140625" style="1" customWidth="1"/>
    <col min="11777" max="11780" width="15.42578125" style="1" customWidth="1"/>
    <col min="11781" max="11781" width="12" style="1" customWidth="1"/>
    <col min="11782" max="11784" width="10.7109375" style="1" customWidth="1"/>
    <col min="11785" max="11785" width="21.85546875" style="1" customWidth="1"/>
    <col min="11786" max="11786" width="11.5703125" style="1" customWidth="1"/>
    <col min="11787" max="11787" width="12" style="1" customWidth="1"/>
    <col min="11788" max="12017" width="9.140625" style="1"/>
    <col min="12018" max="12018" width="6.7109375" style="1" customWidth="1"/>
    <col min="12019" max="12019" width="20.28515625" style="1" customWidth="1"/>
    <col min="12020" max="12020" width="43.85546875" style="1" customWidth="1"/>
    <col min="12021" max="12021" width="22.140625" style="1" customWidth="1"/>
    <col min="12022" max="12022" width="13.7109375" style="1" customWidth="1"/>
    <col min="12023" max="12023" width="13" style="1" customWidth="1"/>
    <col min="12024" max="12024" width="9.42578125" style="1" customWidth="1"/>
    <col min="12025" max="12025" width="13" style="1" customWidth="1"/>
    <col min="12026" max="12026" width="11.42578125" style="1" customWidth="1"/>
    <col min="12027" max="12027" width="10.140625" style="1" customWidth="1"/>
    <col min="12028" max="12028" width="11" style="1" customWidth="1"/>
    <col min="12029" max="12031" width="13.42578125" style="1" customWidth="1"/>
    <col min="12032" max="12032" width="13.140625" style="1" customWidth="1"/>
    <col min="12033" max="12036" width="15.42578125" style="1" customWidth="1"/>
    <col min="12037" max="12037" width="12" style="1" customWidth="1"/>
    <col min="12038" max="12040" width="10.7109375" style="1" customWidth="1"/>
    <col min="12041" max="12041" width="21.85546875" style="1" customWidth="1"/>
    <col min="12042" max="12042" width="11.5703125" style="1" customWidth="1"/>
    <col min="12043" max="12043" width="12" style="1" customWidth="1"/>
    <col min="12044" max="12273" width="9.140625" style="1"/>
    <col min="12274" max="12274" width="6.7109375" style="1" customWidth="1"/>
    <col min="12275" max="12275" width="20.28515625" style="1" customWidth="1"/>
    <col min="12276" max="12276" width="43.85546875" style="1" customWidth="1"/>
    <col min="12277" max="12277" width="22.140625" style="1" customWidth="1"/>
    <col min="12278" max="12278" width="13.7109375" style="1" customWidth="1"/>
    <col min="12279" max="12279" width="13" style="1" customWidth="1"/>
    <col min="12280" max="12280" width="9.42578125" style="1" customWidth="1"/>
    <col min="12281" max="12281" width="13" style="1" customWidth="1"/>
    <col min="12282" max="12282" width="11.42578125" style="1" customWidth="1"/>
    <col min="12283" max="12283" width="10.140625" style="1" customWidth="1"/>
    <col min="12284" max="12284" width="11" style="1" customWidth="1"/>
    <col min="12285" max="12287" width="13.42578125" style="1" customWidth="1"/>
    <col min="12288" max="12288" width="13.140625" style="1" customWidth="1"/>
    <col min="12289" max="12292" width="15.42578125" style="1" customWidth="1"/>
    <col min="12293" max="12293" width="12" style="1" customWidth="1"/>
    <col min="12294" max="12296" width="10.7109375" style="1" customWidth="1"/>
    <col min="12297" max="12297" width="21.85546875" style="1" customWidth="1"/>
    <col min="12298" max="12298" width="11.5703125" style="1" customWidth="1"/>
    <col min="12299" max="12299" width="12" style="1" customWidth="1"/>
    <col min="12300" max="12529" width="9.140625" style="1"/>
    <col min="12530" max="12530" width="6.7109375" style="1" customWidth="1"/>
    <col min="12531" max="12531" width="20.28515625" style="1" customWidth="1"/>
    <col min="12532" max="12532" width="43.85546875" style="1" customWidth="1"/>
    <col min="12533" max="12533" width="22.140625" style="1" customWidth="1"/>
    <col min="12534" max="12534" width="13.7109375" style="1" customWidth="1"/>
    <col min="12535" max="12535" width="13" style="1" customWidth="1"/>
    <col min="12536" max="12536" width="9.42578125" style="1" customWidth="1"/>
    <col min="12537" max="12537" width="13" style="1" customWidth="1"/>
    <col min="12538" max="12538" width="11.42578125" style="1" customWidth="1"/>
    <col min="12539" max="12539" width="10.140625" style="1" customWidth="1"/>
    <col min="12540" max="12540" width="11" style="1" customWidth="1"/>
    <col min="12541" max="12543" width="13.42578125" style="1" customWidth="1"/>
    <col min="12544" max="12544" width="13.140625" style="1" customWidth="1"/>
    <col min="12545" max="12548" width="15.42578125" style="1" customWidth="1"/>
    <col min="12549" max="12549" width="12" style="1" customWidth="1"/>
    <col min="12550" max="12552" width="10.7109375" style="1" customWidth="1"/>
    <col min="12553" max="12553" width="21.85546875" style="1" customWidth="1"/>
    <col min="12554" max="12554" width="11.5703125" style="1" customWidth="1"/>
    <col min="12555" max="12555" width="12" style="1" customWidth="1"/>
    <col min="12556" max="12785" width="9.140625" style="1"/>
    <col min="12786" max="12786" width="6.7109375" style="1" customWidth="1"/>
    <col min="12787" max="12787" width="20.28515625" style="1" customWidth="1"/>
    <col min="12788" max="12788" width="43.85546875" style="1" customWidth="1"/>
    <col min="12789" max="12789" width="22.140625" style="1" customWidth="1"/>
    <col min="12790" max="12790" width="13.7109375" style="1" customWidth="1"/>
    <col min="12791" max="12791" width="13" style="1" customWidth="1"/>
    <col min="12792" max="12792" width="9.42578125" style="1" customWidth="1"/>
    <col min="12793" max="12793" width="13" style="1" customWidth="1"/>
    <col min="12794" max="12794" width="11.42578125" style="1" customWidth="1"/>
    <col min="12795" max="12795" width="10.140625" style="1" customWidth="1"/>
    <col min="12796" max="12796" width="11" style="1" customWidth="1"/>
    <col min="12797" max="12799" width="13.42578125" style="1" customWidth="1"/>
    <col min="12800" max="12800" width="13.140625" style="1" customWidth="1"/>
    <col min="12801" max="12804" width="15.42578125" style="1" customWidth="1"/>
    <col min="12805" max="12805" width="12" style="1" customWidth="1"/>
    <col min="12806" max="12808" width="10.7109375" style="1" customWidth="1"/>
    <col min="12809" max="12809" width="21.85546875" style="1" customWidth="1"/>
    <col min="12810" max="12810" width="11.5703125" style="1" customWidth="1"/>
    <col min="12811" max="12811" width="12" style="1" customWidth="1"/>
    <col min="12812" max="13041" width="9.140625" style="1"/>
    <col min="13042" max="13042" width="6.7109375" style="1" customWidth="1"/>
    <col min="13043" max="13043" width="20.28515625" style="1" customWidth="1"/>
    <col min="13044" max="13044" width="43.85546875" style="1" customWidth="1"/>
    <col min="13045" max="13045" width="22.140625" style="1" customWidth="1"/>
    <col min="13046" max="13046" width="13.7109375" style="1" customWidth="1"/>
    <col min="13047" max="13047" width="13" style="1" customWidth="1"/>
    <col min="13048" max="13048" width="9.42578125" style="1" customWidth="1"/>
    <col min="13049" max="13049" width="13" style="1" customWidth="1"/>
    <col min="13050" max="13050" width="11.42578125" style="1" customWidth="1"/>
    <col min="13051" max="13051" width="10.140625" style="1" customWidth="1"/>
    <col min="13052" max="13052" width="11" style="1" customWidth="1"/>
    <col min="13053" max="13055" width="13.42578125" style="1" customWidth="1"/>
    <col min="13056" max="13056" width="13.140625" style="1" customWidth="1"/>
    <col min="13057" max="13060" width="15.42578125" style="1" customWidth="1"/>
    <col min="13061" max="13061" width="12" style="1" customWidth="1"/>
    <col min="13062" max="13064" width="10.7109375" style="1" customWidth="1"/>
    <col min="13065" max="13065" width="21.85546875" style="1" customWidth="1"/>
    <col min="13066" max="13066" width="11.5703125" style="1" customWidth="1"/>
    <col min="13067" max="13067" width="12" style="1" customWidth="1"/>
    <col min="13068" max="13297" width="9.140625" style="1"/>
    <col min="13298" max="13298" width="6.7109375" style="1" customWidth="1"/>
    <col min="13299" max="13299" width="20.28515625" style="1" customWidth="1"/>
    <col min="13300" max="13300" width="43.85546875" style="1" customWidth="1"/>
    <col min="13301" max="13301" width="22.140625" style="1" customWidth="1"/>
    <col min="13302" max="13302" width="13.7109375" style="1" customWidth="1"/>
    <col min="13303" max="13303" width="13" style="1" customWidth="1"/>
    <col min="13304" max="13304" width="9.42578125" style="1" customWidth="1"/>
    <col min="13305" max="13305" width="13" style="1" customWidth="1"/>
    <col min="13306" max="13306" width="11.42578125" style="1" customWidth="1"/>
    <col min="13307" max="13307" width="10.140625" style="1" customWidth="1"/>
    <col min="13308" max="13308" width="11" style="1" customWidth="1"/>
    <col min="13309" max="13311" width="13.42578125" style="1" customWidth="1"/>
    <col min="13312" max="13312" width="13.140625" style="1" customWidth="1"/>
    <col min="13313" max="13316" width="15.42578125" style="1" customWidth="1"/>
    <col min="13317" max="13317" width="12" style="1" customWidth="1"/>
    <col min="13318" max="13320" width="10.7109375" style="1" customWidth="1"/>
    <col min="13321" max="13321" width="21.85546875" style="1" customWidth="1"/>
    <col min="13322" max="13322" width="11.5703125" style="1" customWidth="1"/>
    <col min="13323" max="13323" width="12" style="1" customWidth="1"/>
    <col min="13324" max="13553" width="9.140625" style="1"/>
    <col min="13554" max="13554" width="6.7109375" style="1" customWidth="1"/>
    <col min="13555" max="13555" width="20.28515625" style="1" customWidth="1"/>
    <col min="13556" max="13556" width="43.85546875" style="1" customWidth="1"/>
    <col min="13557" max="13557" width="22.140625" style="1" customWidth="1"/>
    <col min="13558" max="13558" width="13.7109375" style="1" customWidth="1"/>
    <col min="13559" max="13559" width="13" style="1" customWidth="1"/>
    <col min="13560" max="13560" width="9.42578125" style="1" customWidth="1"/>
    <col min="13561" max="13561" width="13" style="1" customWidth="1"/>
    <col min="13562" max="13562" width="11.42578125" style="1" customWidth="1"/>
    <col min="13563" max="13563" width="10.140625" style="1" customWidth="1"/>
    <col min="13564" max="13564" width="11" style="1" customWidth="1"/>
    <col min="13565" max="13567" width="13.42578125" style="1" customWidth="1"/>
    <col min="13568" max="13568" width="13.140625" style="1" customWidth="1"/>
    <col min="13569" max="13572" width="15.42578125" style="1" customWidth="1"/>
    <col min="13573" max="13573" width="12" style="1" customWidth="1"/>
    <col min="13574" max="13576" width="10.7109375" style="1" customWidth="1"/>
    <col min="13577" max="13577" width="21.85546875" style="1" customWidth="1"/>
    <col min="13578" max="13578" width="11.5703125" style="1" customWidth="1"/>
    <col min="13579" max="13579" width="12" style="1" customWidth="1"/>
    <col min="13580" max="13809" width="9.140625" style="1"/>
    <col min="13810" max="13810" width="6.7109375" style="1" customWidth="1"/>
    <col min="13811" max="13811" width="20.28515625" style="1" customWidth="1"/>
    <col min="13812" max="13812" width="43.85546875" style="1" customWidth="1"/>
    <col min="13813" max="13813" width="22.140625" style="1" customWidth="1"/>
    <col min="13814" max="13814" width="13.7109375" style="1" customWidth="1"/>
    <col min="13815" max="13815" width="13" style="1" customWidth="1"/>
    <col min="13816" max="13816" width="9.42578125" style="1" customWidth="1"/>
    <col min="13817" max="13817" width="13" style="1" customWidth="1"/>
    <col min="13818" max="13818" width="11.42578125" style="1" customWidth="1"/>
    <col min="13819" max="13819" width="10.140625" style="1" customWidth="1"/>
    <col min="13820" max="13820" width="11" style="1" customWidth="1"/>
    <col min="13821" max="13823" width="13.42578125" style="1" customWidth="1"/>
    <col min="13824" max="13824" width="13.140625" style="1" customWidth="1"/>
    <col min="13825" max="13828" width="15.42578125" style="1" customWidth="1"/>
    <col min="13829" max="13829" width="12" style="1" customWidth="1"/>
    <col min="13830" max="13832" width="10.7109375" style="1" customWidth="1"/>
    <col min="13833" max="13833" width="21.85546875" style="1" customWidth="1"/>
    <col min="13834" max="13834" width="11.5703125" style="1" customWidth="1"/>
    <col min="13835" max="13835" width="12" style="1" customWidth="1"/>
    <col min="13836" max="14065" width="9.140625" style="1"/>
    <col min="14066" max="14066" width="6.7109375" style="1" customWidth="1"/>
    <col min="14067" max="14067" width="20.28515625" style="1" customWidth="1"/>
    <col min="14068" max="14068" width="43.85546875" style="1" customWidth="1"/>
    <col min="14069" max="14069" width="22.140625" style="1" customWidth="1"/>
    <col min="14070" max="14070" width="13.7109375" style="1" customWidth="1"/>
    <col min="14071" max="14071" width="13" style="1" customWidth="1"/>
    <col min="14072" max="14072" width="9.42578125" style="1" customWidth="1"/>
    <col min="14073" max="14073" width="13" style="1" customWidth="1"/>
    <col min="14074" max="14074" width="11.42578125" style="1" customWidth="1"/>
    <col min="14075" max="14075" width="10.140625" style="1" customWidth="1"/>
    <col min="14076" max="14076" width="11" style="1" customWidth="1"/>
    <col min="14077" max="14079" width="13.42578125" style="1" customWidth="1"/>
    <col min="14080" max="14080" width="13.140625" style="1" customWidth="1"/>
    <col min="14081" max="14084" width="15.42578125" style="1" customWidth="1"/>
    <col min="14085" max="14085" width="12" style="1" customWidth="1"/>
    <col min="14086" max="14088" width="10.7109375" style="1" customWidth="1"/>
    <col min="14089" max="14089" width="21.85546875" style="1" customWidth="1"/>
    <col min="14090" max="14090" width="11.5703125" style="1" customWidth="1"/>
    <col min="14091" max="14091" width="12" style="1" customWidth="1"/>
    <col min="14092" max="14321" width="9.140625" style="1"/>
    <col min="14322" max="14322" width="6.7109375" style="1" customWidth="1"/>
    <col min="14323" max="14323" width="20.28515625" style="1" customWidth="1"/>
    <col min="14324" max="14324" width="43.85546875" style="1" customWidth="1"/>
    <col min="14325" max="14325" width="22.140625" style="1" customWidth="1"/>
    <col min="14326" max="14326" width="13.7109375" style="1" customWidth="1"/>
    <col min="14327" max="14327" width="13" style="1" customWidth="1"/>
    <col min="14328" max="14328" width="9.42578125" style="1" customWidth="1"/>
    <col min="14329" max="14329" width="13" style="1" customWidth="1"/>
    <col min="14330" max="14330" width="11.42578125" style="1" customWidth="1"/>
    <col min="14331" max="14331" width="10.140625" style="1" customWidth="1"/>
    <col min="14332" max="14332" width="11" style="1" customWidth="1"/>
    <col min="14333" max="14335" width="13.42578125" style="1" customWidth="1"/>
    <col min="14336" max="14336" width="13.140625" style="1" customWidth="1"/>
    <col min="14337" max="14340" width="15.42578125" style="1" customWidth="1"/>
    <col min="14341" max="14341" width="12" style="1" customWidth="1"/>
    <col min="14342" max="14344" width="10.7109375" style="1" customWidth="1"/>
    <col min="14345" max="14345" width="21.85546875" style="1" customWidth="1"/>
    <col min="14346" max="14346" width="11.5703125" style="1" customWidth="1"/>
    <col min="14347" max="14347" width="12" style="1" customWidth="1"/>
    <col min="14348" max="14577" width="9.140625" style="1"/>
    <col min="14578" max="14578" width="6.7109375" style="1" customWidth="1"/>
    <col min="14579" max="14579" width="20.28515625" style="1" customWidth="1"/>
    <col min="14580" max="14580" width="43.85546875" style="1" customWidth="1"/>
    <col min="14581" max="14581" width="22.140625" style="1" customWidth="1"/>
    <col min="14582" max="14582" width="13.7109375" style="1" customWidth="1"/>
    <col min="14583" max="14583" width="13" style="1" customWidth="1"/>
    <col min="14584" max="14584" width="9.42578125" style="1" customWidth="1"/>
    <col min="14585" max="14585" width="13" style="1" customWidth="1"/>
    <col min="14586" max="14586" width="11.42578125" style="1" customWidth="1"/>
    <col min="14587" max="14587" width="10.140625" style="1" customWidth="1"/>
    <col min="14588" max="14588" width="11" style="1" customWidth="1"/>
    <col min="14589" max="14591" width="13.42578125" style="1" customWidth="1"/>
    <col min="14592" max="14592" width="13.140625" style="1" customWidth="1"/>
    <col min="14593" max="14596" width="15.42578125" style="1" customWidth="1"/>
    <col min="14597" max="14597" width="12" style="1" customWidth="1"/>
    <col min="14598" max="14600" width="10.7109375" style="1" customWidth="1"/>
    <col min="14601" max="14601" width="21.85546875" style="1" customWidth="1"/>
    <col min="14602" max="14602" width="11.5703125" style="1" customWidth="1"/>
    <col min="14603" max="14603" width="12" style="1" customWidth="1"/>
    <col min="14604" max="14833" width="9.140625" style="1"/>
    <col min="14834" max="14834" width="6.7109375" style="1" customWidth="1"/>
    <col min="14835" max="14835" width="20.28515625" style="1" customWidth="1"/>
    <col min="14836" max="14836" width="43.85546875" style="1" customWidth="1"/>
    <col min="14837" max="14837" width="22.140625" style="1" customWidth="1"/>
    <col min="14838" max="14838" width="13.7109375" style="1" customWidth="1"/>
    <col min="14839" max="14839" width="13" style="1" customWidth="1"/>
    <col min="14840" max="14840" width="9.42578125" style="1" customWidth="1"/>
    <col min="14841" max="14841" width="13" style="1" customWidth="1"/>
    <col min="14842" max="14842" width="11.42578125" style="1" customWidth="1"/>
    <col min="14843" max="14843" width="10.140625" style="1" customWidth="1"/>
    <col min="14844" max="14844" width="11" style="1" customWidth="1"/>
    <col min="14845" max="14847" width="13.42578125" style="1" customWidth="1"/>
    <col min="14848" max="14848" width="13.140625" style="1" customWidth="1"/>
    <col min="14849" max="14852" width="15.42578125" style="1" customWidth="1"/>
    <col min="14853" max="14853" width="12" style="1" customWidth="1"/>
    <col min="14854" max="14856" width="10.7109375" style="1" customWidth="1"/>
    <col min="14857" max="14857" width="21.85546875" style="1" customWidth="1"/>
    <col min="14858" max="14858" width="11.5703125" style="1" customWidth="1"/>
    <col min="14859" max="14859" width="12" style="1" customWidth="1"/>
    <col min="14860" max="15089" width="9.140625" style="1"/>
    <col min="15090" max="15090" width="6.7109375" style="1" customWidth="1"/>
    <col min="15091" max="15091" width="20.28515625" style="1" customWidth="1"/>
    <col min="15092" max="15092" width="43.85546875" style="1" customWidth="1"/>
    <col min="15093" max="15093" width="22.140625" style="1" customWidth="1"/>
    <col min="15094" max="15094" width="13.7109375" style="1" customWidth="1"/>
    <col min="15095" max="15095" width="13" style="1" customWidth="1"/>
    <col min="15096" max="15096" width="9.42578125" style="1" customWidth="1"/>
    <col min="15097" max="15097" width="13" style="1" customWidth="1"/>
    <col min="15098" max="15098" width="11.42578125" style="1" customWidth="1"/>
    <col min="15099" max="15099" width="10.140625" style="1" customWidth="1"/>
    <col min="15100" max="15100" width="11" style="1" customWidth="1"/>
    <col min="15101" max="15103" width="13.42578125" style="1" customWidth="1"/>
    <col min="15104" max="15104" width="13.140625" style="1" customWidth="1"/>
    <col min="15105" max="15108" width="15.42578125" style="1" customWidth="1"/>
    <col min="15109" max="15109" width="12" style="1" customWidth="1"/>
    <col min="15110" max="15112" width="10.7109375" style="1" customWidth="1"/>
    <col min="15113" max="15113" width="21.85546875" style="1" customWidth="1"/>
    <col min="15114" max="15114" width="11.5703125" style="1" customWidth="1"/>
    <col min="15115" max="15115" width="12" style="1" customWidth="1"/>
    <col min="15116" max="15345" width="9.140625" style="1"/>
    <col min="15346" max="15346" width="6.7109375" style="1" customWidth="1"/>
    <col min="15347" max="15347" width="20.28515625" style="1" customWidth="1"/>
    <col min="15348" max="15348" width="43.85546875" style="1" customWidth="1"/>
    <col min="15349" max="15349" width="22.140625" style="1" customWidth="1"/>
    <col min="15350" max="15350" width="13.7109375" style="1" customWidth="1"/>
    <col min="15351" max="15351" width="13" style="1" customWidth="1"/>
    <col min="15352" max="15352" width="9.42578125" style="1" customWidth="1"/>
    <col min="15353" max="15353" width="13" style="1" customWidth="1"/>
    <col min="15354" max="15354" width="11.42578125" style="1" customWidth="1"/>
    <col min="15355" max="15355" width="10.140625" style="1" customWidth="1"/>
    <col min="15356" max="15356" width="11" style="1" customWidth="1"/>
    <col min="15357" max="15359" width="13.42578125" style="1" customWidth="1"/>
    <col min="15360" max="15360" width="13.140625" style="1" customWidth="1"/>
    <col min="15361" max="15364" width="15.42578125" style="1" customWidth="1"/>
    <col min="15365" max="15365" width="12" style="1" customWidth="1"/>
    <col min="15366" max="15368" width="10.7109375" style="1" customWidth="1"/>
    <col min="15369" max="15369" width="21.85546875" style="1" customWidth="1"/>
    <col min="15370" max="15370" width="11.5703125" style="1" customWidth="1"/>
    <col min="15371" max="15371" width="12" style="1" customWidth="1"/>
    <col min="15372" max="15601" width="9.140625" style="1"/>
    <col min="15602" max="15602" width="6.7109375" style="1" customWidth="1"/>
    <col min="15603" max="15603" width="20.28515625" style="1" customWidth="1"/>
    <col min="15604" max="15604" width="43.85546875" style="1" customWidth="1"/>
    <col min="15605" max="15605" width="22.140625" style="1" customWidth="1"/>
    <col min="15606" max="15606" width="13.7109375" style="1" customWidth="1"/>
    <col min="15607" max="15607" width="13" style="1" customWidth="1"/>
    <col min="15608" max="15608" width="9.42578125" style="1" customWidth="1"/>
    <col min="15609" max="15609" width="13" style="1" customWidth="1"/>
    <col min="15610" max="15610" width="11.42578125" style="1" customWidth="1"/>
    <col min="15611" max="15611" width="10.140625" style="1" customWidth="1"/>
    <col min="15612" max="15612" width="11" style="1" customWidth="1"/>
    <col min="15613" max="15615" width="13.42578125" style="1" customWidth="1"/>
    <col min="15616" max="15616" width="13.140625" style="1" customWidth="1"/>
    <col min="15617" max="15620" width="15.42578125" style="1" customWidth="1"/>
    <col min="15621" max="15621" width="12" style="1" customWidth="1"/>
    <col min="15622" max="15624" width="10.7109375" style="1" customWidth="1"/>
    <col min="15625" max="15625" width="21.85546875" style="1" customWidth="1"/>
    <col min="15626" max="15626" width="11.5703125" style="1" customWidth="1"/>
    <col min="15627" max="15627" width="12" style="1" customWidth="1"/>
    <col min="15628" max="15857" width="9.140625" style="1"/>
    <col min="15858" max="15858" width="6.7109375" style="1" customWidth="1"/>
    <col min="15859" max="15859" width="20.28515625" style="1" customWidth="1"/>
    <col min="15860" max="15860" width="43.85546875" style="1" customWidth="1"/>
    <col min="15861" max="15861" width="22.140625" style="1" customWidth="1"/>
    <col min="15862" max="15862" width="13.7109375" style="1" customWidth="1"/>
    <col min="15863" max="15863" width="13" style="1" customWidth="1"/>
    <col min="15864" max="15864" width="9.42578125" style="1" customWidth="1"/>
    <col min="15865" max="15865" width="13" style="1" customWidth="1"/>
    <col min="15866" max="15866" width="11.42578125" style="1" customWidth="1"/>
    <col min="15867" max="15867" width="10.140625" style="1" customWidth="1"/>
    <col min="15868" max="15868" width="11" style="1" customWidth="1"/>
    <col min="15869" max="15871" width="13.42578125" style="1" customWidth="1"/>
    <col min="15872" max="15872" width="13.140625" style="1" customWidth="1"/>
    <col min="15873" max="15876" width="15.42578125" style="1" customWidth="1"/>
    <col min="15877" max="15877" width="12" style="1" customWidth="1"/>
    <col min="15878" max="15880" width="10.7109375" style="1" customWidth="1"/>
    <col min="15881" max="15881" width="21.85546875" style="1" customWidth="1"/>
    <col min="15882" max="15882" width="11.5703125" style="1" customWidth="1"/>
    <col min="15883" max="15883" width="12" style="1" customWidth="1"/>
    <col min="15884" max="16113" width="9.140625" style="1"/>
    <col min="16114" max="16114" width="6.7109375" style="1" customWidth="1"/>
    <col min="16115" max="16115" width="20.28515625" style="1" customWidth="1"/>
    <col min="16116" max="16116" width="43.85546875" style="1" customWidth="1"/>
    <col min="16117" max="16117" width="22.140625" style="1" customWidth="1"/>
    <col min="16118" max="16118" width="13.7109375" style="1" customWidth="1"/>
    <col min="16119" max="16119" width="13" style="1" customWidth="1"/>
    <col min="16120" max="16120" width="9.42578125" style="1" customWidth="1"/>
    <col min="16121" max="16121" width="13" style="1" customWidth="1"/>
    <col min="16122" max="16122" width="11.42578125" style="1" customWidth="1"/>
    <col min="16123" max="16123" width="10.140625" style="1" customWidth="1"/>
    <col min="16124" max="16124" width="11" style="1" customWidth="1"/>
    <col min="16125" max="16127" width="13.42578125" style="1" customWidth="1"/>
    <col min="16128" max="16128" width="13.140625" style="1" customWidth="1"/>
    <col min="16129" max="16132" width="15.42578125" style="1" customWidth="1"/>
    <col min="16133" max="16133" width="12" style="1" customWidth="1"/>
    <col min="16134" max="16136" width="10.7109375" style="1" customWidth="1"/>
    <col min="16137" max="16137" width="21.85546875" style="1" customWidth="1"/>
    <col min="16138" max="16138" width="11.5703125" style="1" customWidth="1"/>
    <col min="16139" max="16139" width="12" style="1" customWidth="1"/>
    <col min="16140" max="16384" width="9.140625" style="1"/>
  </cols>
  <sheetData>
    <row r="1" spans="1:10" x14ac:dyDescent="0.25">
      <c r="B1" s="66"/>
      <c r="C1" s="66" t="s">
        <v>0</v>
      </c>
      <c r="D1" s="99"/>
      <c r="E1" s="57"/>
      <c r="F1" s="57"/>
      <c r="G1" s="70"/>
      <c r="H1" s="70"/>
      <c r="I1" s="66"/>
    </row>
    <row r="2" spans="1:10" ht="16.5" thickBot="1" x14ac:dyDescent="0.3">
      <c r="B2" s="66"/>
      <c r="C2" s="66"/>
      <c r="D2" s="100"/>
      <c r="E2" s="67"/>
      <c r="F2" s="67"/>
      <c r="G2" s="71"/>
      <c r="H2" s="72"/>
      <c r="I2" s="68"/>
      <c r="J2" s="5"/>
    </row>
    <row r="3" spans="1:10" ht="15.75" hidden="1" thickBot="1" x14ac:dyDescent="0.3">
      <c r="B3" s="63"/>
      <c r="C3" s="63"/>
      <c r="D3" s="101"/>
      <c r="E3" s="64"/>
      <c r="F3" s="65"/>
      <c r="G3" s="73">
        <v>15</v>
      </c>
    </row>
    <row r="4" spans="1:10" ht="38.25" customHeight="1" thickBot="1" x14ac:dyDescent="0.3">
      <c r="A4" s="147"/>
      <c r="B4" s="6"/>
      <c r="C4" s="170" t="s">
        <v>1</v>
      </c>
      <c r="D4" s="172" t="s">
        <v>2</v>
      </c>
      <c r="E4" s="157" t="s">
        <v>0</v>
      </c>
      <c r="F4" s="158"/>
      <c r="G4" s="158"/>
      <c r="H4" s="158"/>
      <c r="I4" s="158"/>
      <c r="J4" s="159"/>
    </row>
    <row r="5" spans="1:10" ht="42.75" customHeight="1" thickBot="1" x14ac:dyDescent="0.3">
      <c r="A5" s="148"/>
      <c r="B5" s="7" t="s">
        <v>4</v>
      </c>
      <c r="C5" s="171"/>
      <c r="D5" s="173"/>
      <c r="E5" s="89" t="s">
        <v>5</v>
      </c>
      <c r="F5" s="90" t="s">
        <v>65</v>
      </c>
      <c r="G5" s="91" t="s">
        <v>6</v>
      </c>
      <c r="H5" s="92" t="s">
        <v>7</v>
      </c>
      <c r="I5" s="93" t="s">
        <v>8</v>
      </c>
      <c r="J5" s="93" t="s">
        <v>3</v>
      </c>
    </row>
    <row r="6" spans="1:10" x14ac:dyDescent="0.25">
      <c r="B6" s="39"/>
      <c r="C6" s="2"/>
      <c r="D6" s="102"/>
      <c r="E6" s="84"/>
      <c r="F6" s="84"/>
      <c r="G6" s="85"/>
      <c r="H6" s="86"/>
      <c r="I6" s="87"/>
      <c r="J6" s="88"/>
    </row>
    <row r="7" spans="1:10" x14ac:dyDescent="0.25">
      <c r="A7" s="167" t="s">
        <v>9</v>
      </c>
      <c r="B7" s="39">
        <v>1</v>
      </c>
      <c r="C7" s="16" t="s">
        <v>10</v>
      </c>
      <c r="D7" s="103">
        <f>11.31+4.34</f>
        <v>15.65</v>
      </c>
      <c r="E7" s="11"/>
      <c r="F7" s="11"/>
      <c r="G7" s="25">
        <f>D7*15</f>
        <v>234.75</v>
      </c>
      <c r="H7" s="75">
        <v>20</v>
      </c>
      <c r="I7" s="12">
        <v>50</v>
      </c>
      <c r="J7" s="13">
        <f>(E7+G7+H7+I7)-F7</f>
        <v>304.75</v>
      </c>
    </row>
    <row r="8" spans="1:10" x14ac:dyDescent="0.25">
      <c r="A8" s="167"/>
      <c r="B8" s="39">
        <v>2</v>
      </c>
      <c r="C8" s="16">
        <v>3</v>
      </c>
      <c r="D8" s="103">
        <v>4.3</v>
      </c>
      <c r="E8" s="11"/>
      <c r="F8" s="11"/>
      <c r="G8" s="25">
        <f t="shared" ref="G8:G30" si="0">+D8*$G$3</f>
        <v>64.5</v>
      </c>
      <c r="H8" s="26">
        <v>20</v>
      </c>
      <c r="I8" s="12">
        <v>50</v>
      </c>
      <c r="J8" s="13">
        <f t="shared" ref="J8:J71" si="1">(E8+G8+H8+I8)-F8</f>
        <v>134.5</v>
      </c>
    </row>
    <row r="9" spans="1:10" x14ac:dyDescent="0.25">
      <c r="A9" s="168"/>
      <c r="B9" s="18">
        <f t="shared" ref="B9:B72" si="2">+B8+1</f>
        <v>3</v>
      </c>
      <c r="C9" s="16">
        <v>4</v>
      </c>
      <c r="D9" s="104">
        <v>4.3</v>
      </c>
      <c r="E9" s="59"/>
      <c r="F9" s="11"/>
      <c r="G9" s="25">
        <f t="shared" si="0"/>
        <v>64.5</v>
      </c>
      <c r="H9" s="26">
        <v>20</v>
      </c>
      <c r="I9" s="12">
        <v>50</v>
      </c>
      <c r="J9" s="13">
        <f t="shared" si="1"/>
        <v>134.5</v>
      </c>
    </row>
    <row r="10" spans="1:10" ht="15.75" customHeight="1" x14ac:dyDescent="0.25">
      <c r="A10" s="168"/>
      <c r="B10" s="18">
        <f t="shared" si="2"/>
        <v>4</v>
      </c>
      <c r="C10" s="20" t="s">
        <v>61</v>
      </c>
      <c r="D10" s="105">
        <v>19.75</v>
      </c>
      <c r="E10" s="59"/>
      <c r="F10" s="11"/>
      <c r="G10" s="25">
        <f t="shared" si="0"/>
        <v>296.25</v>
      </c>
      <c r="H10" s="26">
        <v>20</v>
      </c>
      <c r="I10" s="12">
        <v>50</v>
      </c>
      <c r="J10" s="13">
        <f t="shared" si="1"/>
        <v>366.25</v>
      </c>
    </row>
    <row r="11" spans="1:10" x14ac:dyDescent="0.25">
      <c r="A11" s="168"/>
      <c r="B11" s="18">
        <f t="shared" si="2"/>
        <v>5</v>
      </c>
      <c r="C11" s="16" t="s">
        <v>62</v>
      </c>
      <c r="D11" s="106">
        <f>4.73+2.88</f>
        <v>7.61</v>
      </c>
      <c r="E11" s="59"/>
      <c r="F11" s="11"/>
      <c r="G11" s="25">
        <f t="shared" si="0"/>
        <v>114.15</v>
      </c>
      <c r="H11" s="26">
        <v>20</v>
      </c>
      <c r="I11" s="12">
        <v>50</v>
      </c>
      <c r="J11" s="13">
        <f t="shared" si="1"/>
        <v>184.15</v>
      </c>
    </row>
    <row r="12" spans="1:10" x14ac:dyDescent="0.25">
      <c r="A12" s="168"/>
      <c r="B12" s="18">
        <f t="shared" si="2"/>
        <v>6</v>
      </c>
      <c r="C12" s="16">
        <v>11</v>
      </c>
      <c r="D12" s="104">
        <v>4.28</v>
      </c>
      <c r="E12" s="59"/>
      <c r="F12" s="11"/>
      <c r="G12" s="25">
        <f t="shared" si="0"/>
        <v>64.2</v>
      </c>
      <c r="H12" s="26">
        <v>20</v>
      </c>
      <c r="I12" s="12">
        <v>50</v>
      </c>
      <c r="J12" s="13">
        <f t="shared" si="1"/>
        <v>134.19999999999999</v>
      </c>
    </row>
    <row r="13" spans="1:10" x14ac:dyDescent="0.25">
      <c r="A13" s="168"/>
      <c r="B13" s="18">
        <f t="shared" si="2"/>
        <v>7</v>
      </c>
      <c r="C13" s="16">
        <v>12</v>
      </c>
      <c r="D13" s="104">
        <v>4.55</v>
      </c>
      <c r="E13" s="59"/>
      <c r="F13" s="11"/>
      <c r="G13" s="25">
        <f t="shared" si="0"/>
        <v>68.25</v>
      </c>
      <c r="H13" s="26">
        <v>20</v>
      </c>
      <c r="I13" s="12">
        <v>50</v>
      </c>
      <c r="J13" s="13">
        <f t="shared" si="1"/>
        <v>138.25</v>
      </c>
    </row>
    <row r="14" spans="1:10" x14ac:dyDescent="0.25">
      <c r="A14" s="168"/>
      <c r="B14" s="18">
        <f t="shared" si="2"/>
        <v>8</v>
      </c>
      <c r="C14" s="16">
        <v>13</v>
      </c>
      <c r="D14" s="104">
        <v>4.8499999999999996</v>
      </c>
      <c r="E14" s="59"/>
      <c r="F14" s="11"/>
      <c r="G14" s="25">
        <f t="shared" si="0"/>
        <v>72.75</v>
      </c>
      <c r="H14" s="26">
        <v>20</v>
      </c>
      <c r="I14" s="12">
        <v>50</v>
      </c>
      <c r="J14" s="13">
        <f t="shared" si="1"/>
        <v>142.75</v>
      </c>
    </row>
    <row r="15" spans="1:10" x14ac:dyDescent="0.25">
      <c r="A15" s="168"/>
      <c r="B15" s="23">
        <f t="shared" si="2"/>
        <v>9</v>
      </c>
      <c r="C15" s="16">
        <v>14</v>
      </c>
      <c r="D15" s="105">
        <v>5.14</v>
      </c>
      <c r="E15" s="60">
        <v>546.74</v>
      </c>
      <c r="F15" s="24"/>
      <c r="G15" s="25">
        <f t="shared" si="0"/>
        <v>77.099999999999994</v>
      </c>
      <c r="H15" s="26">
        <v>20</v>
      </c>
      <c r="I15" s="12">
        <v>50</v>
      </c>
      <c r="J15" s="13">
        <f t="shared" si="1"/>
        <v>693.84</v>
      </c>
    </row>
    <row r="16" spans="1:10" x14ac:dyDescent="0.25">
      <c r="A16" s="168"/>
      <c r="B16" s="18">
        <f t="shared" si="2"/>
        <v>10</v>
      </c>
      <c r="C16" s="16">
        <v>15</v>
      </c>
      <c r="D16" s="104">
        <v>4</v>
      </c>
      <c r="E16" s="59"/>
      <c r="F16" s="11"/>
      <c r="G16" s="25">
        <f t="shared" si="0"/>
        <v>60</v>
      </c>
      <c r="H16" s="26">
        <v>20</v>
      </c>
      <c r="I16" s="12">
        <v>50</v>
      </c>
      <c r="J16" s="13">
        <f t="shared" si="1"/>
        <v>130</v>
      </c>
    </row>
    <row r="17" spans="1:10" x14ac:dyDescent="0.25">
      <c r="A17" s="168"/>
      <c r="B17" s="18">
        <f t="shared" si="2"/>
        <v>11</v>
      </c>
      <c r="C17" s="16">
        <v>16</v>
      </c>
      <c r="D17" s="104">
        <v>4.8899999999999997</v>
      </c>
      <c r="E17" s="59"/>
      <c r="F17" s="11"/>
      <c r="G17" s="25">
        <f t="shared" si="0"/>
        <v>73.349999999999994</v>
      </c>
      <c r="H17" s="26">
        <v>20</v>
      </c>
      <c r="I17" s="12">
        <v>50</v>
      </c>
      <c r="J17" s="13">
        <f t="shared" si="1"/>
        <v>143.35</v>
      </c>
    </row>
    <row r="18" spans="1:10" x14ac:dyDescent="0.25">
      <c r="A18" s="168"/>
      <c r="B18" s="18">
        <f t="shared" si="2"/>
        <v>12</v>
      </c>
      <c r="C18" s="16" t="s">
        <v>11</v>
      </c>
      <c r="D18" s="149">
        <f>4.37 +4.22 +4.76</f>
        <v>13.35</v>
      </c>
      <c r="E18" s="59"/>
      <c r="F18" s="11">
        <v>180.2</v>
      </c>
      <c r="G18" s="25">
        <f t="shared" si="0"/>
        <v>200.25</v>
      </c>
      <c r="H18" s="26">
        <v>20</v>
      </c>
      <c r="I18" s="12">
        <v>50</v>
      </c>
      <c r="J18" s="13">
        <f t="shared" si="1"/>
        <v>90.050000000000011</v>
      </c>
    </row>
    <row r="19" spans="1:10" x14ac:dyDescent="0.25">
      <c r="A19" s="168"/>
      <c r="B19" s="18">
        <f t="shared" si="2"/>
        <v>13</v>
      </c>
      <c r="C19" s="16" t="s">
        <v>12</v>
      </c>
      <c r="D19" s="104">
        <f>8.75</f>
        <v>8.75</v>
      </c>
      <c r="E19" s="59"/>
      <c r="F19" s="11"/>
      <c r="G19" s="25">
        <f t="shared" si="0"/>
        <v>131.25</v>
      </c>
      <c r="H19" s="26">
        <v>20</v>
      </c>
      <c r="I19" s="12">
        <v>50</v>
      </c>
      <c r="J19" s="13">
        <f t="shared" si="1"/>
        <v>201.25</v>
      </c>
    </row>
    <row r="20" spans="1:10" ht="15.75" customHeight="1" x14ac:dyDescent="0.25">
      <c r="A20" s="168"/>
      <c r="B20" s="18">
        <f>+B19+1</f>
        <v>14</v>
      </c>
      <c r="C20" s="16">
        <v>22</v>
      </c>
      <c r="D20" s="104">
        <v>4</v>
      </c>
      <c r="E20" s="59"/>
      <c r="F20" s="11"/>
      <c r="G20" s="25">
        <f t="shared" si="0"/>
        <v>60</v>
      </c>
      <c r="H20" s="26">
        <v>20</v>
      </c>
      <c r="I20" s="12">
        <v>50</v>
      </c>
      <c r="J20" s="13">
        <f t="shared" si="1"/>
        <v>130</v>
      </c>
    </row>
    <row r="21" spans="1:10" ht="15.75" customHeight="1" x14ac:dyDescent="0.25">
      <c r="A21" s="168"/>
      <c r="B21" s="18">
        <f t="shared" si="2"/>
        <v>15</v>
      </c>
      <c r="C21" s="16">
        <v>23</v>
      </c>
      <c r="D21" s="105">
        <f>4.39</f>
        <v>4.3899999999999997</v>
      </c>
      <c r="E21" s="59"/>
      <c r="F21" s="11"/>
      <c r="G21" s="25">
        <f t="shared" si="0"/>
        <v>65.849999999999994</v>
      </c>
      <c r="H21" s="26">
        <v>20</v>
      </c>
      <c r="I21" s="12">
        <v>50</v>
      </c>
      <c r="J21" s="13">
        <f t="shared" si="1"/>
        <v>135.85</v>
      </c>
    </row>
    <row r="22" spans="1:10" ht="15.75" customHeight="1" x14ac:dyDescent="0.25">
      <c r="A22" s="168"/>
      <c r="B22" s="18">
        <f t="shared" si="2"/>
        <v>16</v>
      </c>
      <c r="C22" s="16">
        <v>24</v>
      </c>
      <c r="D22" s="104">
        <v>3.96</v>
      </c>
      <c r="E22" s="59"/>
      <c r="F22" s="11"/>
      <c r="G22" s="25">
        <f t="shared" si="0"/>
        <v>59.4</v>
      </c>
      <c r="H22" s="26">
        <v>20</v>
      </c>
      <c r="I22" s="12">
        <v>50</v>
      </c>
      <c r="J22" s="13">
        <f t="shared" si="1"/>
        <v>129.4</v>
      </c>
    </row>
    <row r="23" spans="1:10" ht="16.5" customHeight="1" x14ac:dyDescent="0.25">
      <c r="A23" s="168"/>
      <c r="B23" s="18">
        <f t="shared" si="2"/>
        <v>17</v>
      </c>
      <c r="C23" s="16">
        <v>25</v>
      </c>
      <c r="D23" s="104">
        <v>4</v>
      </c>
      <c r="E23" s="59"/>
      <c r="F23" s="11"/>
      <c r="G23" s="25">
        <f t="shared" si="0"/>
        <v>60</v>
      </c>
      <c r="H23" s="26">
        <v>20</v>
      </c>
      <c r="I23" s="12">
        <v>50</v>
      </c>
      <c r="J23" s="13">
        <f t="shared" si="1"/>
        <v>130</v>
      </c>
    </row>
    <row r="24" spans="1:10" x14ac:dyDescent="0.25">
      <c r="A24" s="168"/>
      <c r="B24" s="18">
        <f t="shared" si="2"/>
        <v>18</v>
      </c>
      <c r="C24" s="16">
        <v>26</v>
      </c>
      <c r="D24" s="104">
        <v>4.68</v>
      </c>
      <c r="E24" s="59"/>
      <c r="F24" s="11"/>
      <c r="G24" s="25">
        <f t="shared" si="0"/>
        <v>70.199999999999989</v>
      </c>
      <c r="H24" s="26">
        <v>20</v>
      </c>
      <c r="I24" s="12">
        <v>50</v>
      </c>
      <c r="J24" s="13">
        <f t="shared" si="1"/>
        <v>140.19999999999999</v>
      </c>
    </row>
    <row r="25" spans="1:10" x14ac:dyDescent="0.25">
      <c r="A25" s="168"/>
      <c r="B25" s="27">
        <f t="shared" si="2"/>
        <v>19</v>
      </c>
      <c r="C25" s="16">
        <v>27</v>
      </c>
      <c r="D25" s="108">
        <v>4</v>
      </c>
      <c r="E25" s="59"/>
      <c r="F25" s="11"/>
      <c r="G25" s="25">
        <f t="shared" si="0"/>
        <v>60</v>
      </c>
      <c r="H25" s="26">
        <v>20</v>
      </c>
      <c r="I25" s="12">
        <v>50</v>
      </c>
      <c r="J25" s="13">
        <f t="shared" si="1"/>
        <v>130</v>
      </c>
    </row>
    <row r="26" spans="1:10" x14ac:dyDescent="0.25">
      <c r="A26" s="168"/>
      <c r="B26" s="27">
        <f t="shared" si="2"/>
        <v>20</v>
      </c>
      <c r="C26" s="28">
        <v>28</v>
      </c>
      <c r="D26" s="104">
        <v>4</v>
      </c>
      <c r="E26" s="59"/>
      <c r="F26" s="11"/>
      <c r="G26" s="25">
        <f t="shared" si="0"/>
        <v>60</v>
      </c>
      <c r="H26" s="26">
        <v>20</v>
      </c>
      <c r="I26" s="12">
        <v>50</v>
      </c>
      <c r="J26" s="13">
        <f t="shared" si="1"/>
        <v>130</v>
      </c>
    </row>
    <row r="27" spans="1:10" x14ac:dyDescent="0.25">
      <c r="A27" s="168"/>
      <c r="B27" s="27">
        <f t="shared" si="2"/>
        <v>21</v>
      </c>
      <c r="C27" s="16">
        <v>29</v>
      </c>
      <c r="D27" s="104">
        <v>4.32</v>
      </c>
      <c r="E27" s="59"/>
      <c r="F27" s="11"/>
      <c r="G27" s="76">
        <f t="shared" si="0"/>
        <v>64.800000000000011</v>
      </c>
      <c r="H27" s="77">
        <v>20</v>
      </c>
      <c r="I27" s="12">
        <v>50</v>
      </c>
      <c r="J27" s="13">
        <f t="shared" si="1"/>
        <v>134.80000000000001</v>
      </c>
    </row>
    <row r="28" spans="1:10" x14ac:dyDescent="0.25">
      <c r="A28" s="168"/>
      <c r="B28" s="27">
        <f t="shared" si="2"/>
        <v>22</v>
      </c>
      <c r="C28" s="16">
        <v>30</v>
      </c>
      <c r="D28" s="109">
        <v>4.01</v>
      </c>
      <c r="E28" s="59"/>
      <c r="F28" s="11"/>
      <c r="G28" s="25">
        <f t="shared" si="0"/>
        <v>60.15</v>
      </c>
      <c r="H28" s="26">
        <v>20</v>
      </c>
      <c r="I28" s="12">
        <v>50</v>
      </c>
      <c r="J28" s="13">
        <f t="shared" si="1"/>
        <v>130.15</v>
      </c>
    </row>
    <row r="29" spans="1:10" x14ac:dyDescent="0.25">
      <c r="A29" s="168"/>
      <c r="B29" s="27">
        <f t="shared" si="2"/>
        <v>23</v>
      </c>
      <c r="C29" s="16">
        <v>31</v>
      </c>
      <c r="D29" s="104">
        <v>4.12</v>
      </c>
      <c r="E29" s="59"/>
      <c r="F29" s="11"/>
      <c r="G29" s="25">
        <f t="shared" si="0"/>
        <v>61.800000000000004</v>
      </c>
      <c r="H29" s="26">
        <v>20</v>
      </c>
      <c r="I29" s="12">
        <v>50</v>
      </c>
      <c r="J29" s="13">
        <f t="shared" si="1"/>
        <v>131.80000000000001</v>
      </c>
    </row>
    <row r="30" spans="1:10" x14ac:dyDescent="0.25">
      <c r="A30" s="168"/>
      <c r="B30" s="27">
        <f t="shared" si="2"/>
        <v>24</v>
      </c>
      <c r="C30" s="16">
        <v>32</v>
      </c>
      <c r="D30" s="104">
        <v>4.38</v>
      </c>
      <c r="E30" s="60">
        <v>40</v>
      </c>
      <c r="F30" s="24"/>
      <c r="G30" s="25">
        <f t="shared" si="0"/>
        <v>65.7</v>
      </c>
      <c r="H30" s="26">
        <v>20</v>
      </c>
      <c r="I30" s="12">
        <v>50</v>
      </c>
      <c r="J30" s="13">
        <f t="shared" si="1"/>
        <v>175.7</v>
      </c>
    </row>
    <row r="31" spans="1:10" x14ac:dyDescent="0.25">
      <c r="A31" s="168"/>
      <c r="B31" s="27">
        <f t="shared" si="2"/>
        <v>25</v>
      </c>
      <c r="C31" s="16">
        <v>33</v>
      </c>
      <c r="D31" s="104">
        <v>3.93</v>
      </c>
      <c r="E31" s="59"/>
      <c r="F31" s="11"/>
      <c r="G31" s="25">
        <f>D31*15</f>
        <v>58.95</v>
      </c>
      <c r="H31" s="26">
        <v>20</v>
      </c>
      <c r="I31" s="12">
        <v>50</v>
      </c>
      <c r="J31" s="13">
        <f t="shared" si="1"/>
        <v>128.94999999999999</v>
      </c>
    </row>
    <row r="32" spans="1:10" x14ac:dyDescent="0.25">
      <c r="A32" s="168"/>
      <c r="B32" s="27">
        <f t="shared" si="2"/>
        <v>26</v>
      </c>
      <c r="C32" s="16">
        <v>34</v>
      </c>
      <c r="D32" s="104">
        <v>4.1399999999999997</v>
      </c>
      <c r="E32" s="59"/>
      <c r="F32" s="11"/>
      <c r="G32" s="25">
        <f>+D32*$G$3</f>
        <v>62.099999999999994</v>
      </c>
      <c r="H32" s="26">
        <v>20</v>
      </c>
      <c r="I32" s="12">
        <v>50</v>
      </c>
      <c r="J32" s="13">
        <f t="shared" si="1"/>
        <v>132.1</v>
      </c>
    </row>
    <row r="33" spans="1:10" x14ac:dyDescent="0.25">
      <c r="A33" s="168"/>
      <c r="B33" s="27">
        <f t="shared" si="2"/>
        <v>27</v>
      </c>
      <c r="C33" s="16">
        <v>35</v>
      </c>
      <c r="D33" s="105">
        <v>4.3499999999999996</v>
      </c>
      <c r="E33" s="60">
        <v>64.98</v>
      </c>
      <c r="F33" s="24"/>
      <c r="G33" s="25">
        <v>44.98</v>
      </c>
      <c r="H33" s="26">
        <v>20</v>
      </c>
      <c r="I33" s="12">
        <v>50</v>
      </c>
      <c r="J33" s="13">
        <f t="shared" si="1"/>
        <v>179.96</v>
      </c>
    </row>
    <row r="34" spans="1:10" x14ac:dyDescent="0.25">
      <c r="A34" s="168"/>
      <c r="B34" s="27">
        <f t="shared" si="2"/>
        <v>28</v>
      </c>
      <c r="C34" s="16">
        <v>36</v>
      </c>
      <c r="D34" s="104">
        <v>3.98</v>
      </c>
      <c r="E34" s="59"/>
      <c r="F34" s="11"/>
      <c r="G34" s="25">
        <f t="shared" ref="G34:G79" si="3">+D34*$G$3</f>
        <v>59.7</v>
      </c>
      <c r="H34" s="26">
        <v>20</v>
      </c>
      <c r="I34" s="12">
        <v>50</v>
      </c>
      <c r="J34" s="13">
        <f t="shared" si="1"/>
        <v>129.69999999999999</v>
      </c>
    </row>
    <row r="35" spans="1:10" x14ac:dyDescent="0.25">
      <c r="A35" s="168"/>
      <c r="B35" s="27">
        <f t="shared" si="2"/>
        <v>29</v>
      </c>
      <c r="C35" s="16">
        <v>37</v>
      </c>
      <c r="D35" s="104">
        <v>4.05</v>
      </c>
      <c r="E35" s="59"/>
      <c r="F35" s="11"/>
      <c r="G35" s="25">
        <f t="shared" si="3"/>
        <v>60.75</v>
      </c>
      <c r="H35" s="26">
        <v>20</v>
      </c>
      <c r="I35" s="12">
        <v>50</v>
      </c>
      <c r="J35" s="13">
        <f t="shared" si="1"/>
        <v>130.75</v>
      </c>
    </row>
    <row r="36" spans="1:10" x14ac:dyDescent="0.25">
      <c r="A36" s="168"/>
      <c r="B36" s="27">
        <f t="shared" si="2"/>
        <v>30</v>
      </c>
      <c r="C36" s="16">
        <v>38</v>
      </c>
      <c r="D36" s="104">
        <v>4.28</v>
      </c>
      <c r="E36" s="59"/>
      <c r="F36" s="11"/>
      <c r="G36" s="25">
        <f t="shared" si="3"/>
        <v>64.2</v>
      </c>
      <c r="H36" s="26">
        <v>20</v>
      </c>
      <c r="I36" s="12">
        <v>50</v>
      </c>
      <c r="J36" s="13">
        <f t="shared" si="1"/>
        <v>134.19999999999999</v>
      </c>
    </row>
    <row r="37" spans="1:10" x14ac:dyDescent="0.25">
      <c r="A37" s="168"/>
      <c r="B37" s="27">
        <f t="shared" si="2"/>
        <v>31</v>
      </c>
      <c r="C37" s="16">
        <v>39</v>
      </c>
      <c r="D37" s="104">
        <v>4</v>
      </c>
      <c r="E37" s="59"/>
      <c r="F37" s="11"/>
      <c r="G37" s="25">
        <f t="shared" si="3"/>
        <v>60</v>
      </c>
      <c r="H37" s="26">
        <v>20</v>
      </c>
      <c r="I37" s="12">
        <v>50</v>
      </c>
      <c r="J37" s="13">
        <f t="shared" si="1"/>
        <v>130</v>
      </c>
    </row>
    <row r="38" spans="1:10" x14ac:dyDescent="0.25">
      <c r="A38" s="168"/>
      <c r="B38" s="27">
        <f t="shared" si="2"/>
        <v>32</v>
      </c>
      <c r="C38" s="16">
        <v>40</v>
      </c>
      <c r="D38" s="104">
        <v>4.03</v>
      </c>
      <c r="E38" s="59"/>
      <c r="F38" s="11"/>
      <c r="G38" s="25">
        <f t="shared" si="3"/>
        <v>60.45</v>
      </c>
      <c r="H38" s="26">
        <v>20</v>
      </c>
      <c r="I38" s="12">
        <v>50</v>
      </c>
      <c r="J38" s="13">
        <f t="shared" si="1"/>
        <v>130.44999999999999</v>
      </c>
    </row>
    <row r="39" spans="1:10" x14ac:dyDescent="0.25">
      <c r="A39" s="168"/>
      <c r="B39" s="27">
        <f t="shared" si="2"/>
        <v>33</v>
      </c>
      <c r="C39" s="16">
        <v>41</v>
      </c>
      <c r="D39" s="106">
        <v>4.1500000000000004</v>
      </c>
      <c r="E39" s="59"/>
      <c r="F39" s="11"/>
      <c r="G39" s="25">
        <f t="shared" si="3"/>
        <v>62.250000000000007</v>
      </c>
      <c r="H39" s="26">
        <v>20</v>
      </c>
      <c r="I39" s="12">
        <v>50</v>
      </c>
      <c r="J39" s="13">
        <f t="shared" si="1"/>
        <v>132.25</v>
      </c>
    </row>
    <row r="40" spans="1:10" x14ac:dyDescent="0.25">
      <c r="A40" s="168"/>
      <c r="B40" s="27">
        <f t="shared" si="2"/>
        <v>34</v>
      </c>
      <c r="C40" s="16">
        <v>42</v>
      </c>
      <c r="D40" s="104">
        <v>4.22</v>
      </c>
      <c r="E40" s="60">
        <v>83.3</v>
      </c>
      <c r="F40" s="24"/>
      <c r="G40" s="25">
        <f t="shared" si="3"/>
        <v>63.3</v>
      </c>
      <c r="H40" s="26">
        <v>20</v>
      </c>
      <c r="I40" s="12">
        <v>50</v>
      </c>
      <c r="J40" s="13">
        <f t="shared" si="1"/>
        <v>216.6</v>
      </c>
    </row>
    <row r="41" spans="1:10" x14ac:dyDescent="0.25">
      <c r="A41" s="168"/>
      <c r="B41" s="27">
        <f t="shared" si="2"/>
        <v>35</v>
      </c>
      <c r="C41" s="16" t="s">
        <v>13</v>
      </c>
      <c r="D41" s="104">
        <v>7.86</v>
      </c>
      <c r="E41" s="59"/>
      <c r="F41" s="11"/>
      <c r="G41" s="25">
        <f t="shared" si="3"/>
        <v>117.9</v>
      </c>
      <c r="H41" s="26">
        <v>20</v>
      </c>
      <c r="I41" s="12">
        <v>50</v>
      </c>
      <c r="J41" s="13">
        <f t="shared" si="1"/>
        <v>187.9</v>
      </c>
    </row>
    <row r="42" spans="1:10" x14ac:dyDescent="0.25">
      <c r="A42" s="168"/>
      <c r="B42" s="27">
        <f t="shared" si="2"/>
        <v>36</v>
      </c>
      <c r="C42" s="16">
        <v>44</v>
      </c>
      <c r="D42" s="104">
        <v>4.1399999999999997</v>
      </c>
      <c r="E42" s="59"/>
      <c r="F42" s="11"/>
      <c r="G42" s="25">
        <f t="shared" si="3"/>
        <v>62.099999999999994</v>
      </c>
      <c r="H42" s="26">
        <v>20</v>
      </c>
      <c r="I42" s="12">
        <v>50</v>
      </c>
      <c r="J42" s="13">
        <f t="shared" si="1"/>
        <v>132.1</v>
      </c>
    </row>
    <row r="43" spans="1:10" x14ac:dyDescent="0.25">
      <c r="A43" s="168"/>
      <c r="B43" s="27">
        <f t="shared" si="2"/>
        <v>37</v>
      </c>
      <c r="C43" s="16">
        <v>45</v>
      </c>
      <c r="D43" s="105">
        <v>4.24</v>
      </c>
      <c r="E43" s="59"/>
      <c r="F43" s="11"/>
      <c r="G43" s="25">
        <f t="shared" si="3"/>
        <v>63.6</v>
      </c>
      <c r="H43" s="26">
        <v>20</v>
      </c>
      <c r="I43" s="12">
        <v>50</v>
      </c>
      <c r="J43" s="13">
        <f t="shared" si="1"/>
        <v>133.6</v>
      </c>
    </row>
    <row r="44" spans="1:10" x14ac:dyDescent="0.25">
      <c r="A44" s="168"/>
      <c r="B44" s="27">
        <f t="shared" si="2"/>
        <v>38</v>
      </c>
      <c r="C44" s="16" t="s">
        <v>14</v>
      </c>
      <c r="D44" s="104">
        <f>3.91+4.07</f>
        <v>7.98</v>
      </c>
      <c r="E44" s="59"/>
      <c r="F44" s="11"/>
      <c r="G44" s="25">
        <f t="shared" si="3"/>
        <v>119.7</v>
      </c>
      <c r="H44" s="26">
        <v>20</v>
      </c>
      <c r="I44" s="12">
        <v>50</v>
      </c>
      <c r="J44" s="13">
        <f t="shared" si="1"/>
        <v>189.7</v>
      </c>
    </row>
    <row r="45" spans="1:10" x14ac:dyDescent="0.25">
      <c r="A45" s="168"/>
      <c r="B45" s="27">
        <f t="shared" si="2"/>
        <v>39</v>
      </c>
      <c r="C45" s="16">
        <v>48</v>
      </c>
      <c r="D45" s="104">
        <v>4.28</v>
      </c>
      <c r="E45" s="59"/>
      <c r="F45" s="11"/>
      <c r="G45" s="25">
        <f t="shared" si="3"/>
        <v>64.2</v>
      </c>
      <c r="H45" s="26">
        <v>20</v>
      </c>
      <c r="I45" s="12">
        <v>50</v>
      </c>
      <c r="J45" s="13">
        <f t="shared" si="1"/>
        <v>134.19999999999999</v>
      </c>
    </row>
    <row r="46" spans="1:10" x14ac:dyDescent="0.25">
      <c r="A46" s="168"/>
      <c r="B46" s="27">
        <f t="shared" si="2"/>
        <v>40</v>
      </c>
      <c r="C46" s="16">
        <v>49</v>
      </c>
      <c r="D46" s="104">
        <f>4.24</f>
        <v>4.24</v>
      </c>
      <c r="E46" s="59"/>
      <c r="F46" s="11">
        <v>83.6</v>
      </c>
      <c r="G46" s="25">
        <f t="shared" si="3"/>
        <v>63.6</v>
      </c>
      <c r="H46" s="26">
        <v>20</v>
      </c>
      <c r="I46" s="12">
        <v>50</v>
      </c>
      <c r="J46" s="13">
        <f t="shared" si="1"/>
        <v>50</v>
      </c>
    </row>
    <row r="47" spans="1:10" x14ac:dyDescent="0.25">
      <c r="A47" s="168"/>
      <c r="B47" s="27">
        <f t="shared" si="2"/>
        <v>41</v>
      </c>
      <c r="C47" s="16">
        <v>50</v>
      </c>
      <c r="D47" s="104">
        <v>4.3499999999999996</v>
      </c>
      <c r="E47" s="59"/>
      <c r="F47" s="11"/>
      <c r="G47" s="25">
        <f t="shared" si="3"/>
        <v>65.25</v>
      </c>
      <c r="H47" s="26">
        <v>20</v>
      </c>
      <c r="I47" s="12">
        <v>50</v>
      </c>
      <c r="J47" s="13">
        <f t="shared" si="1"/>
        <v>135.25</v>
      </c>
    </row>
    <row r="48" spans="1:10" x14ac:dyDescent="0.25">
      <c r="A48" s="168"/>
      <c r="B48" s="27">
        <f t="shared" si="2"/>
        <v>42</v>
      </c>
      <c r="C48" s="16" t="s">
        <v>15</v>
      </c>
      <c r="D48" s="104">
        <f>4+4.12</f>
        <v>8.120000000000001</v>
      </c>
      <c r="E48" s="59"/>
      <c r="F48" s="11"/>
      <c r="G48" s="25">
        <f t="shared" si="3"/>
        <v>121.80000000000001</v>
      </c>
      <c r="H48" s="26">
        <v>20</v>
      </c>
      <c r="I48" s="12">
        <v>50</v>
      </c>
      <c r="J48" s="13">
        <f t="shared" si="1"/>
        <v>191.8</v>
      </c>
    </row>
    <row r="49" spans="1:10" x14ac:dyDescent="0.25">
      <c r="A49" s="168"/>
      <c r="B49" s="27">
        <v>43</v>
      </c>
      <c r="C49" s="16">
        <v>53</v>
      </c>
      <c r="D49" s="104">
        <v>4.68</v>
      </c>
      <c r="E49" s="59"/>
      <c r="F49" s="11"/>
      <c r="G49" s="25">
        <f t="shared" si="3"/>
        <v>70.199999999999989</v>
      </c>
      <c r="H49" s="26">
        <v>20</v>
      </c>
      <c r="I49" s="12">
        <v>50</v>
      </c>
      <c r="J49" s="13">
        <f t="shared" si="1"/>
        <v>140.19999999999999</v>
      </c>
    </row>
    <row r="50" spans="1:10" x14ac:dyDescent="0.25">
      <c r="A50" s="168"/>
      <c r="B50" s="27">
        <f t="shared" si="2"/>
        <v>44</v>
      </c>
      <c r="C50" s="16">
        <v>55</v>
      </c>
      <c r="D50" s="110">
        <v>4.01</v>
      </c>
      <c r="E50" s="59"/>
      <c r="F50" s="11"/>
      <c r="G50" s="25">
        <f t="shared" si="3"/>
        <v>60.15</v>
      </c>
      <c r="H50" s="26">
        <v>20</v>
      </c>
      <c r="I50" s="12">
        <v>50</v>
      </c>
      <c r="J50" s="13">
        <f t="shared" si="1"/>
        <v>130.15</v>
      </c>
    </row>
    <row r="51" spans="1:10" x14ac:dyDescent="0.25">
      <c r="A51" s="168"/>
      <c r="B51" s="27">
        <f t="shared" si="2"/>
        <v>45</v>
      </c>
      <c r="C51" s="16">
        <v>56</v>
      </c>
      <c r="D51" s="104">
        <v>5.6</v>
      </c>
      <c r="E51" s="59"/>
      <c r="F51" s="11"/>
      <c r="G51" s="25">
        <f t="shared" si="3"/>
        <v>84</v>
      </c>
      <c r="H51" s="26">
        <v>20</v>
      </c>
      <c r="I51" s="12">
        <v>50</v>
      </c>
      <c r="J51" s="13">
        <f t="shared" si="1"/>
        <v>154</v>
      </c>
    </row>
    <row r="52" spans="1:10" x14ac:dyDescent="0.25">
      <c r="A52" s="168"/>
      <c r="B52" s="27">
        <f t="shared" si="2"/>
        <v>46</v>
      </c>
      <c r="C52" s="16">
        <v>57</v>
      </c>
      <c r="D52" s="106">
        <v>5.24</v>
      </c>
      <c r="E52" s="59"/>
      <c r="F52" s="11"/>
      <c r="G52" s="25">
        <f t="shared" si="3"/>
        <v>78.600000000000009</v>
      </c>
      <c r="H52" s="26">
        <v>20</v>
      </c>
      <c r="I52" s="12">
        <v>50</v>
      </c>
      <c r="J52" s="13">
        <f t="shared" si="1"/>
        <v>148.60000000000002</v>
      </c>
    </row>
    <row r="53" spans="1:10" x14ac:dyDescent="0.25">
      <c r="A53" s="168"/>
      <c r="B53" s="27">
        <f t="shared" si="2"/>
        <v>47</v>
      </c>
      <c r="C53" s="16">
        <v>58</v>
      </c>
      <c r="D53" s="110">
        <v>4.08</v>
      </c>
      <c r="E53" s="59"/>
      <c r="F53" s="11"/>
      <c r="G53" s="25">
        <f t="shared" si="3"/>
        <v>61.2</v>
      </c>
      <c r="H53" s="26">
        <v>20</v>
      </c>
      <c r="I53" s="12">
        <v>50</v>
      </c>
      <c r="J53" s="13">
        <f t="shared" si="1"/>
        <v>131.19999999999999</v>
      </c>
    </row>
    <row r="54" spans="1:10" x14ac:dyDescent="0.25">
      <c r="A54" s="168"/>
      <c r="B54" s="27">
        <f t="shared" si="2"/>
        <v>48</v>
      </c>
      <c r="C54" s="16">
        <v>59</v>
      </c>
      <c r="D54" s="104">
        <v>6.41</v>
      </c>
      <c r="E54" s="59"/>
      <c r="F54" s="11"/>
      <c r="G54" s="25">
        <f t="shared" si="3"/>
        <v>96.15</v>
      </c>
      <c r="H54" s="26">
        <v>20</v>
      </c>
      <c r="I54" s="12">
        <v>50</v>
      </c>
      <c r="J54" s="13">
        <f t="shared" si="1"/>
        <v>166.15</v>
      </c>
    </row>
    <row r="55" spans="1:10" x14ac:dyDescent="0.25">
      <c r="A55" s="168"/>
      <c r="B55" s="27">
        <f t="shared" si="2"/>
        <v>49</v>
      </c>
      <c r="C55" s="16">
        <v>60</v>
      </c>
      <c r="D55" s="104">
        <v>7.05</v>
      </c>
      <c r="E55" s="59"/>
      <c r="F55" s="11"/>
      <c r="G55" s="25">
        <f t="shared" si="3"/>
        <v>105.75</v>
      </c>
      <c r="H55" s="26">
        <v>20</v>
      </c>
      <c r="I55" s="12">
        <v>50</v>
      </c>
      <c r="J55" s="13">
        <f t="shared" si="1"/>
        <v>175.75</v>
      </c>
    </row>
    <row r="56" spans="1:10" x14ac:dyDescent="0.25">
      <c r="A56" s="168"/>
      <c r="B56" s="27">
        <f t="shared" si="2"/>
        <v>50</v>
      </c>
      <c r="C56" s="16">
        <v>62</v>
      </c>
      <c r="D56" s="104">
        <v>4.7</v>
      </c>
      <c r="E56" s="59"/>
      <c r="F56" s="11"/>
      <c r="G56" s="25">
        <f t="shared" si="3"/>
        <v>70.5</v>
      </c>
      <c r="H56" s="26">
        <v>20</v>
      </c>
      <c r="I56" s="12">
        <v>50</v>
      </c>
      <c r="J56" s="13">
        <f t="shared" si="1"/>
        <v>140.5</v>
      </c>
    </row>
    <row r="57" spans="1:10" x14ac:dyDescent="0.25">
      <c r="A57" s="168"/>
      <c r="B57" s="27">
        <f t="shared" si="2"/>
        <v>51</v>
      </c>
      <c r="C57" s="16">
        <v>63</v>
      </c>
      <c r="D57" s="104">
        <v>3.97</v>
      </c>
      <c r="E57" s="59"/>
      <c r="F57" s="11"/>
      <c r="G57" s="25">
        <f t="shared" si="3"/>
        <v>59.550000000000004</v>
      </c>
      <c r="H57" s="26">
        <v>20</v>
      </c>
      <c r="I57" s="12">
        <v>50</v>
      </c>
      <c r="J57" s="13">
        <f t="shared" si="1"/>
        <v>129.55000000000001</v>
      </c>
    </row>
    <row r="58" spans="1:10" x14ac:dyDescent="0.25">
      <c r="A58" s="168"/>
      <c r="B58" s="27"/>
      <c r="C58" s="16">
        <v>64</v>
      </c>
      <c r="D58" s="104">
        <v>4.29</v>
      </c>
      <c r="E58" s="59"/>
      <c r="F58" s="11"/>
      <c r="G58" s="25">
        <f t="shared" si="3"/>
        <v>64.349999999999994</v>
      </c>
      <c r="H58" s="26">
        <v>20</v>
      </c>
      <c r="I58" s="12">
        <v>50</v>
      </c>
      <c r="J58" s="13">
        <f t="shared" si="1"/>
        <v>134.35</v>
      </c>
    </row>
    <row r="59" spans="1:10" x14ac:dyDescent="0.25">
      <c r="A59" s="168"/>
      <c r="B59" s="27">
        <f>+B57+1</f>
        <v>52</v>
      </c>
      <c r="C59" s="16" t="s">
        <v>16</v>
      </c>
      <c r="D59" s="104">
        <f>4.41+4.28</f>
        <v>8.6900000000000013</v>
      </c>
      <c r="E59" s="59"/>
      <c r="F59" s="11"/>
      <c r="G59" s="25">
        <f t="shared" si="3"/>
        <v>130.35000000000002</v>
      </c>
      <c r="H59" s="26">
        <v>20</v>
      </c>
      <c r="I59" s="12">
        <v>50</v>
      </c>
      <c r="J59" s="13">
        <f t="shared" si="1"/>
        <v>200.35000000000002</v>
      </c>
    </row>
    <row r="60" spans="1:10" x14ac:dyDescent="0.25">
      <c r="A60" s="168"/>
      <c r="B60" s="27">
        <f t="shared" si="2"/>
        <v>53</v>
      </c>
      <c r="C60" s="16">
        <v>67</v>
      </c>
      <c r="D60" s="104">
        <v>5.75</v>
      </c>
      <c r="E60" s="59"/>
      <c r="F60" s="11"/>
      <c r="G60" s="25">
        <f t="shared" si="3"/>
        <v>86.25</v>
      </c>
      <c r="H60" s="26">
        <v>20</v>
      </c>
      <c r="I60" s="12">
        <v>50</v>
      </c>
      <c r="J60" s="13">
        <f t="shared" si="1"/>
        <v>156.25</v>
      </c>
    </row>
    <row r="61" spans="1:10" x14ac:dyDescent="0.25">
      <c r="A61" s="168"/>
      <c r="B61" s="27">
        <f t="shared" si="2"/>
        <v>54</v>
      </c>
      <c r="C61" s="16">
        <v>68</v>
      </c>
      <c r="D61" s="104">
        <v>4.13</v>
      </c>
      <c r="E61" s="59"/>
      <c r="F61" s="11"/>
      <c r="G61" s="25">
        <f t="shared" si="3"/>
        <v>61.949999999999996</v>
      </c>
      <c r="H61" s="26">
        <v>20</v>
      </c>
      <c r="I61" s="12">
        <v>50</v>
      </c>
      <c r="J61" s="13">
        <f t="shared" si="1"/>
        <v>131.94999999999999</v>
      </c>
    </row>
    <row r="62" spans="1:10" x14ac:dyDescent="0.25">
      <c r="A62" s="168"/>
      <c r="B62" s="27">
        <f t="shared" si="2"/>
        <v>55</v>
      </c>
      <c r="C62" s="16" t="s">
        <v>17</v>
      </c>
      <c r="D62" s="104">
        <f>3.8+2.97</f>
        <v>6.77</v>
      </c>
      <c r="E62" s="59"/>
      <c r="F62" s="11"/>
      <c r="G62" s="25">
        <f t="shared" si="3"/>
        <v>101.55</v>
      </c>
      <c r="H62" s="26">
        <v>20</v>
      </c>
      <c r="I62" s="12">
        <v>50</v>
      </c>
      <c r="J62" s="13">
        <f t="shared" si="1"/>
        <v>171.55</v>
      </c>
    </row>
    <row r="63" spans="1:10" x14ac:dyDescent="0.25">
      <c r="A63" s="168"/>
      <c r="B63" s="27">
        <f t="shared" si="2"/>
        <v>56</v>
      </c>
      <c r="C63" s="16">
        <v>71</v>
      </c>
      <c r="D63" s="104">
        <v>3.99</v>
      </c>
      <c r="E63" s="59"/>
      <c r="F63" s="11"/>
      <c r="G63" s="25">
        <f t="shared" si="3"/>
        <v>59.85</v>
      </c>
      <c r="H63" s="26">
        <v>20</v>
      </c>
      <c r="I63" s="12">
        <v>50</v>
      </c>
      <c r="J63" s="13">
        <f t="shared" si="1"/>
        <v>129.85</v>
      </c>
    </row>
    <row r="64" spans="1:10" x14ac:dyDescent="0.25">
      <c r="A64" s="168"/>
      <c r="B64" s="27">
        <f t="shared" si="2"/>
        <v>57</v>
      </c>
      <c r="C64" s="16">
        <v>72</v>
      </c>
      <c r="D64" s="105">
        <v>4.09</v>
      </c>
      <c r="E64" s="59"/>
      <c r="F64" s="11"/>
      <c r="G64" s="25">
        <f t="shared" si="3"/>
        <v>61.349999999999994</v>
      </c>
      <c r="H64" s="26">
        <v>20</v>
      </c>
      <c r="I64" s="12">
        <v>50</v>
      </c>
      <c r="J64" s="13">
        <f t="shared" si="1"/>
        <v>131.35</v>
      </c>
    </row>
    <row r="65" spans="1:10" x14ac:dyDescent="0.25">
      <c r="A65" s="168"/>
      <c r="B65" s="27">
        <f t="shared" si="2"/>
        <v>58</v>
      </c>
      <c r="C65" s="16">
        <v>73</v>
      </c>
      <c r="D65" s="104">
        <v>4.5999999999999996</v>
      </c>
      <c r="E65" s="59"/>
      <c r="F65" s="11"/>
      <c r="G65" s="25">
        <f t="shared" si="3"/>
        <v>69</v>
      </c>
      <c r="H65" s="26">
        <v>20</v>
      </c>
      <c r="I65" s="12">
        <v>50</v>
      </c>
      <c r="J65" s="13">
        <f t="shared" si="1"/>
        <v>139</v>
      </c>
    </row>
    <row r="66" spans="1:10" x14ac:dyDescent="0.25">
      <c r="A66" s="168"/>
      <c r="B66" s="27">
        <f t="shared" si="2"/>
        <v>59</v>
      </c>
      <c r="C66" s="16">
        <v>74</v>
      </c>
      <c r="D66" s="106">
        <v>4.03</v>
      </c>
      <c r="E66" s="59"/>
      <c r="F66" s="11"/>
      <c r="G66" s="25">
        <f t="shared" si="3"/>
        <v>60.45</v>
      </c>
      <c r="H66" s="26">
        <v>20</v>
      </c>
      <c r="I66" s="12">
        <v>50</v>
      </c>
      <c r="J66" s="13">
        <f t="shared" si="1"/>
        <v>130.44999999999999</v>
      </c>
    </row>
    <row r="67" spans="1:10" x14ac:dyDescent="0.25">
      <c r="A67" s="168"/>
      <c r="B67" s="27">
        <f t="shared" si="2"/>
        <v>60</v>
      </c>
      <c r="C67" s="16">
        <v>75</v>
      </c>
      <c r="D67" s="104">
        <v>3.95</v>
      </c>
      <c r="E67" s="59"/>
      <c r="F67" s="11"/>
      <c r="G67" s="25">
        <f t="shared" si="3"/>
        <v>59.25</v>
      </c>
      <c r="H67" s="26">
        <v>20</v>
      </c>
      <c r="I67" s="12">
        <v>50</v>
      </c>
      <c r="J67" s="13">
        <f t="shared" si="1"/>
        <v>129.25</v>
      </c>
    </row>
    <row r="68" spans="1:10" x14ac:dyDescent="0.25">
      <c r="A68" s="168"/>
      <c r="B68" s="27">
        <f t="shared" si="2"/>
        <v>61</v>
      </c>
      <c r="C68" s="16">
        <v>76</v>
      </c>
      <c r="D68" s="104">
        <v>3.95</v>
      </c>
      <c r="E68" s="59"/>
      <c r="F68" s="11"/>
      <c r="G68" s="25">
        <f t="shared" si="3"/>
        <v>59.25</v>
      </c>
      <c r="H68" s="26">
        <v>20</v>
      </c>
      <c r="I68" s="12">
        <v>50</v>
      </c>
      <c r="J68" s="13">
        <f t="shared" si="1"/>
        <v>129.25</v>
      </c>
    </row>
    <row r="69" spans="1:10" x14ac:dyDescent="0.25">
      <c r="A69" s="168"/>
      <c r="B69" s="27">
        <f t="shared" si="2"/>
        <v>62</v>
      </c>
      <c r="C69" s="16">
        <v>77</v>
      </c>
      <c r="D69" s="106">
        <v>5.88</v>
      </c>
      <c r="E69" s="59"/>
      <c r="F69" s="11"/>
      <c r="G69" s="25">
        <f t="shared" si="3"/>
        <v>88.2</v>
      </c>
      <c r="H69" s="26">
        <v>20</v>
      </c>
      <c r="I69" s="12">
        <v>50</v>
      </c>
      <c r="J69" s="13">
        <f t="shared" si="1"/>
        <v>158.19999999999999</v>
      </c>
    </row>
    <row r="70" spans="1:10" x14ac:dyDescent="0.25">
      <c r="A70" s="168"/>
      <c r="B70" s="27">
        <f t="shared" si="2"/>
        <v>63</v>
      </c>
      <c r="C70" s="16">
        <v>78</v>
      </c>
      <c r="D70" s="105">
        <v>4.21</v>
      </c>
      <c r="E70" s="59"/>
      <c r="F70" s="11"/>
      <c r="G70" s="25">
        <f t="shared" si="3"/>
        <v>63.15</v>
      </c>
      <c r="H70" s="26">
        <v>20</v>
      </c>
      <c r="I70" s="12">
        <v>50</v>
      </c>
      <c r="J70" s="13">
        <f t="shared" si="1"/>
        <v>133.15</v>
      </c>
    </row>
    <row r="71" spans="1:10" x14ac:dyDescent="0.25">
      <c r="A71" s="168"/>
      <c r="B71" s="27">
        <f t="shared" si="2"/>
        <v>64</v>
      </c>
      <c r="C71" s="16">
        <v>79</v>
      </c>
      <c r="D71" s="104">
        <v>4.05</v>
      </c>
      <c r="E71" s="60">
        <v>84.18</v>
      </c>
      <c r="F71" s="11"/>
      <c r="G71" s="25">
        <f t="shared" si="3"/>
        <v>60.75</v>
      </c>
      <c r="H71" s="26">
        <v>20</v>
      </c>
      <c r="I71" s="12">
        <v>50</v>
      </c>
      <c r="J71" s="13">
        <f t="shared" si="1"/>
        <v>214.93</v>
      </c>
    </row>
    <row r="72" spans="1:10" x14ac:dyDescent="0.25">
      <c r="A72" s="168"/>
      <c r="B72" s="27">
        <f t="shared" si="2"/>
        <v>65</v>
      </c>
      <c r="C72" s="16">
        <v>80</v>
      </c>
      <c r="D72" s="104">
        <v>4.13</v>
      </c>
      <c r="E72" s="59"/>
      <c r="F72" s="11"/>
      <c r="G72" s="25">
        <f t="shared" si="3"/>
        <v>61.949999999999996</v>
      </c>
      <c r="H72" s="26">
        <v>20</v>
      </c>
      <c r="I72" s="12">
        <v>50</v>
      </c>
      <c r="J72" s="13">
        <f t="shared" ref="J72:J134" si="4">(E72+G72+H72+I72)-F72</f>
        <v>131.94999999999999</v>
      </c>
    </row>
    <row r="73" spans="1:10" x14ac:dyDescent="0.25">
      <c r="A73" s="168"/>
      <c r="B73" s="27">
        <f t="shared" ref="B73:B86" si="5">+B72+1</f>
        <v>66</v>
      </c>
      <c r="C73" s="16">
        <v>81</v>
      </c>
      <c r="D73" s="104">
        <v>4.21</v>
      </c>
      <c r="E73" s="59"/>
      <c r="F73" s="11"/>
      <c r="G73" s="25">
        <f t="shared" si="3"/>
        <v>63.15</v>
      </c>
      <c r="H73" s="26">
        <v>20</v>
      </c>
      <c r="I73" s="12">
        <v>50</v>
      </c>
      <c r="J73" s="13">
        <f t="shared" si="4"/>
        <v>133.15</v>
      </c>
    </row>
    <row r="74" spans="1:10" x14ac:dyDescent="0.25">
      <c r="A74" s="168"/>
      <c r="B74" s="27">
        <f t="shared" si="5"/>
        <v>67</v>
      </c>
      <c r="C74" s="16" t="s">
        <v>18</v>
      </c>
      <c r="D74" s="106">
        <v>7.87</v>
      </c>
      <c r="E74" s="59"/>
      <c r="F74" s="11"/>
      <c r="G74" s="25">
        <f t="shared" si="3"/>
        <v>118.05</v>
      </c>
      <c r="H74" s="26">
        <v>20</v>
      </c>
      <c r="I74" s="12">
        <v>50</v>
      </c>
      <c r="J74" s="13">
        <f t="shared" si="4"/>
        <v>188.05</v>
      </c>
    </row>
    <row r="75" spans="1:10" x14ac:dyDescent="0.25">
      <c r="A75" s="168"/>
      <c r="B75" s="27">
        <f t="shared" si="5"/>
        <v>68</v>
      </c>
      <c r="C75" s="16" t="s">
        <v>19</v>
      </c>
      <c r="D75" s="106">
        <f>3.84+4.05</f>
        <v>7.89</v>
      </c>
      <c r="E75" s="59"/>
      <c r="F75" s="11"/>
      <c r="G75" s="25">
        <f t="shared" si="3"/>
        <v>118.35</v>
      </c>
      <c r="H75" s="26">
        <v>20</v>
      </c>
      <c r="I75" s="12">
        <v>50</v>
      </c>
      <c r="J75" s="13">
        <f t="shared" si="4"/>
        <v>188.35</v>
      </c>
    </row>
    <row r="76" spans="1:10" x14ac:dyDescent="0.25">
      <c r="A76" s="168"/>
      <c r="B76" s="27">
        <f t="shared" si="5"/>
        <v>69</v>
      </c>
      <c r="C76" s="16">
        <v>87</v>
      </c>
      <c r="D76" s="105">
        <v>8.7100000000000009</v>
      </c>
      <c r="E76" s="59"/>
      <c r="F76" s="11"/>
      <c r="G76" s="25">
        <f t="shared" si="3"/>
        <v>130.65</v>
      </c>
      <c r="H76" s="26">
        <v>20</v>
      </c>
      <c r="I76" s="12">
        <v>50</v>
      </c>
      <c r="J76" s="13">
        <f t="shared" si="4"/>
        <v>200.65</v>
      </c>
    </row>
    <row r="77" spans="1:10" x14ac:dyDescent="0.25">
      <c r="A77" s="168"/>
      <c r="B77" s="27">
        <f t="shared" si="5"/>
        <v>70</v>
      </c>
      <c r="C77" s="16">
        <v>88</v>
      </c>
      <c r="D77" s="104">
        <v>4.05</v>
      </c>
      <c r="E77" s="60">
        <v>80.75</v>
      </c>
      <c r="F77" s="11"/>
      <c r="G77" s="25">
        <f t="shared" si="3"/>
        <v>60.75</v>
      </c>
      <c r="H77" s="26">
        <v>20</v>
      </c>
      <c r="I77" s="12">
        <v>50</v>
      </c>
      <c r="J77" s="13">
        <f t="shared" si="4"/>
        <v>211.5</v>
      </c>
    </row>
    <row r="78" spans="1:10" x14ac:dyDescent="0.25">
      <c r="A78" s="168"/>
      <c r="B78" s="27">
        <f t="shared" si="5"/>
        <v>71</v>
      </c>
      <c r="C78" s="16">
        <v>89</v>
      </c>
      <c r="D78" s="104">
        <v>4.05</v>
      </c>
      <c r="E78" s="60">
        <v>87.96</v>
      </c>
      <c r="F78" s="11"/>
      <c r="G78" s="25">
        <f t="shared" si="3"/>
        <v>60.75</v>
      </c>
      <c r="H78" s="26">
        <v>20</v>
      </c>
      <c r="I78" s="12">
        <v>50</v>
      </c>
      <c r="J78" s="13">
        <f t="shared" si="4"/>
        <v>218.70999999999998</v>
      </c>
    </row>
    <row r="79" spans="1:10" x14ac:dyDescent="0.25">
      <c r="A79" s="168"/>
      <c r="B79" s="27">
        <f t="shared" si="5"/>
        <v>72</v>
      </c>
      <c r="C79" s="16">
        <v>91</v>
      </c>
      <c r="D79" s="106">
        <v>4.0199999999999996</v>
      </c>
      <c r="E79" s="60">
        <v>80.3</v>
      </c>
      <c r="F79" s="11"/>
      <c r="G79" s="25">
        <f t="shared" si="3"/>
        <v>60.3</v>
      </c>
      <c r="H79" s="26">
        <v>20</v>
      </c>
      <c r="I79" s="12">
        <v>50</v>
      </c>
      <c r="J79" s="13">
        <f t="shared" si="4"/>
        <v>210.6</v>
      </c>
    </row>
    <row r="80" spans="1:10" x14ac:dyDescent="0.25">
      <c r="A80" s="168"/>
      <c r="B80" s="27">
        <f t="shared" si="5"/>
        <v>73</v>
      </c>
      <c r="C80" s="16">
        <v>92</v>
      </c>
      <c r="D80" s="105">
        <v>3.85</v>
      </c>
      <c r="E80" s="59"/>
      <c r="F80" s="11"/>
      <c r="G80" s="25">
        <v>59.7</v>
      </c>
      <c r="H80" s="26">
        <v>20</v>
      </c>
      <c r="I80" s="12">
        <v>50</v>
      </c>
      <c r="J80" s="13">
        <f t="shared" si="4"/>
        <v>129.69999999999999</v>
      </c>
    </row>
    <row r="81" spans="1:10" x14ac:dyDescent="0.25">
      <c r="A81" s="168"/>
      <c r="B81" s="27">
        <f t="shared" si="5"/>
        <v>74</v>
      </c>
      <c r="C81" s="16">
        <v>93</v>
      </c>
      <c r="D81" s="104">
        <v>5.64</v>
      </c>
      <c r="E81" s="59"/>
      <c r="F81" s="11"/>
      <c r="G81" s="25">
        <f t="shared" ref="G81:G111" si="6">+D81*$G$3</f>
        <v>84.6</v>
      </c>
      <c r="H81" s="26">
        <v>20</v>
      </c>
      <c r="I81" s="12">
        <v>50</v>
      </c>
      <c r="J81" s="13">
        <f t="shared" si="4"/>
        <v>154.6</v>
      </c>
    </row>
    <row r="82" spans="1:10" x14ac:dyDescent="0.25">
      <c r="A82" s="168"/>
      <c r="B82" s="27">
        <f t="shared" si="5"/>
        <v>75</v>
      </c>
      <c r="C82" s="30">
        <v>94</v>
      </c>
      <c r="D82" s="104">
        <v>7.78</v>
      </c>
      <c r="E82" s="60">
        <v>136.69999999999999</v>
      </c>
      <c r="F82" s="11"/>
      <c r="G82" s="25">
        <f t="shared" si="6"/>
        <v>116.7</v>
      </c>
      <c r="H82" s="26">
        <v>20</v>
      </c>
      <c r="I82" s="12">
        <v>50</v>
      </c>
      <c r="J82" s="13">
        <f t="shared" si="4"/>
        <v>323.39999999999998</v>
      </c>
    </row>
    <row r="83" spans="1:10" x14ac:dyDescent="0.25">
      <c r="A83" s="168"/>
      <c r="B83" s="27">
        <f t="shared" si="5"/>
        <v>76</v>
      </c>
      <c r="C83" s="16">
        <v>95</v>
      </c>
      <c r="D83" s="104">
        <v>4.24</v>
      </c>
      <c r="E83" s="59"/>
      <c r="F83" s="11"/>
      <c r="G83" s="25">
        <f t="shared" si="6"/>
        <v>63.6</v>
      </c>
      <c r="H83" s="26">
        <v>20</v>
      </c>
      <c r="I83" s="12">
        <v>50</v>
      </c>
      <c r="J83" s="13">
        <f t="shared" si="4"/>
        <v>133.6</v>
      </c>
    </row>
    <row r="84" spans="1:10" x14ac:dyDescent="0.25">
      <c r="A84" s="168"/>
      <c r="B84" s="27">
        <f t="shared" si="5"/>
        <v>77</v>
      </c>
      <c r="C84" s="16">
        <v>96</v>
      </c>
      <c r="D84" s="104">
        <v>3.92</v>
      </c>
      <c r="E84" s="60">
        <v>141.56</v>
      </c>
      <c r="F84" s="11"/>
      <c r="G84" s="25">
        <f t="shared" si="6"/>
        <v>58.8</v>
      </c>
      <c r="H84" s="26">
        <v>20</v>
      </c>
      <c r="I84" s="12">
        <v>50</v>
      </c>
      <c r="J84" s="13">
        <f t="shared" si="4"/>
        <v>270.36</v>
      </c>
    </row>
    <row r="85" spans="1:10" x14ac:dyDescent="0.25">
      <c r="A85" s="168"/>
      <c r="B85" s="27">
        <f t="shared" si="5"/>
        <v>78</v>
      </c>
      <c r="C85" s="16">
        <v>97</v>
      </c>
      <c r="D85" s="104">
        <v>3.83</v>
      </c>
      <c r="E85" s="60">
        <v>77.45</v>
      </c>
      <c r="F85" s="11"/>
      <c r="G85" s="25">
        <f t="shared" si="6"/>
        <v>57.45</v>
      </c>
      <c r="H85" s="26">
        <v>20</v>
      </c>
      <c r="I85" s="12">
        <v>50</v>
      </c>
      <c r="J85" s="13">
        <f t="shared" si="4"/>
        <v>204.9</v>
      </c>
    </row>
    <row r="86" spans="1:10" x14ac:dyDescent="0.25">
      <c r="A86" s="168"/>
      <c r="B86" s="27">
        <f t="shared" si="5"/>
        <v>79</v>
      </c>
      <c r="C86" s="16" t="s">
        <v>20</v>
      </c>
      <c r="D86" s="104">
        <f>3.98+3.92</f>
        <v>7.9</v>
      </c>
      <c r="E86" s="59"/>
      <c r="F86" s="11"/>
      <c r="G86" s="25">
        <f t="shared" si="6"/>
        <v>118.5</v>
      </c>
      <c r="H86" s="26">
        <v>20</v>
      </c>
      <c r="I86" s="12">
        <v>50</v>
      </c>
      <c r="J86" s="13">
        <f t="shared" si="4"/>
        <v>188.5</v>
      </c>
    </row>
    <row r="87" spans="1:10" x14ac:dyDescent="0.25">
      <c r="A87" s="168"/>
      <c r="B87" s="27">
        <f>+B86+1</f>
        <v>80</v>
      </c>
      <c r="C87" s="16">
        <v>100</v>
      </c>
      <c r="D87" s="104">
        <v>4</v>
      </c>
      <c r="E87" s="60">
        <v>80</v>
      </c>
      <c r="F87" s="11"/>
      <c r="G87" s="25">
        <f t="shared" si="6"/>
        <v>60</v>
      </c>
      <c r="H87" s="26">
        <v>20</v>
      </c>
      <c r="I87" s="12">
        <v>50</v>
      </c>
      <c r="J87" s="13">
        <f t="shared" si="4"/>
        <v>210</v>
      </c>
    </row>
    <row r="88" spans="1:10" x14ac:dyDescent="0.25">
      <c r="A88" s="168"/>
      <c r="B88" s="27">
        <f t="shared" ref="B88:B147" si="7">+B87+1</f>
        <v>81</v>
      </c>
      <c r="C88" s="16">
        <v>101</v>
      </c>
      <c r="D88" s="104">
        <v>5.14</v>
      </c>
      <c r="E88" s="59"/>
      <c r="F88" s="11"/>
      <c r="G88" s="25">
        <f t="shared" si="6"/>
        <v>77.099999999999994</v>
      </c>
      <c r="H88" s="26">
        <v>20</v>
      </c>
      <c r="I88" s="12">
        <v>50</v>
      </c>
      <c r="J88" s="13">
        <f t="shared" si="4"/>
        <v>147.1</v>
      </c>
    </row>
    <row r="89" spans="1:10" x14ac:dyDescent="0.25">
      <c r="A89" s="168"/>
      <c r="B89" s="27">
        <f t="shared" si="7"/>
        <v>82</v>
      </c>
      <c r="C89" s="16">
        <v>102</v>
      </c>
      <c r="D89" s="104">
        <v>4.55</v>
      </c>
      <c r="E89" s="59"/>
      <c r="F89" s="11">
        <v>91</v>
      </c>
      <c r="G89" s="25">
        <f t="shared" si="6"/>
        <v>68.25</v>
      </c>
      <c r="H89" s="26">
        <v>20</v>
      </c>
      <c r="I89" s="12">
        <v>50</v>
      </c>
      <c r="J89" s="13">
        <f t="shared" si="4"/>
        <v>47.25</v>
      </c>
    </row>
    <row r="90" spans="1:10" x14ac:dyDescent="0.25">
      <c r="A90" s="168"/>
      <c r="B90" s="27">
        <f t="shared" si="7"/>
        <v>83</v>
      </c>
      <c r="C90" s="16" t="s">
        <v>21</v>
      </c>
      <c r="D90" s="111">
        <f>8.04</f>
        <v>8.0399999999999991</v>
      </c>
      <c r="E90" s="59"/>
      <c r="F90" s="11"/>
      <c r="G90" s="25">
        <f t="shared" si="6"/>
        <v>120.6</v>
      </c>
      <c r="H90" s="26">
        <v>20</v>
      </c>
      <c r="I90" s="12">
        <v>50</v>
      </c>
      <c r="J90" s="13">
        <f t="shared" si="4"/>
        <v>190.6</v>
      </c>
    </row>
    <row r="91" spans="1:10" x14ac:dyDescent="0.25">
      <c r="A91" s="168"/>
      <c r="B91" s="27">
        <f t="shared" si="7"/>
        <v>84</v>
      </c>
      <c r="C91" s="31">
        <v>105</v>
      </c>
      <c r="D91" s="104">
        <v>4</v>
      </c>
      <c r="E91" s="59"/>
      <c r="F91" s="11"/>
      <c r="G91" s="25">
        <f t="shared" si="6"/>
        <v>60</v>
      </c>
      <c r="H91" s="26">
        <v>20</v>
      </c>
      <c r="I91" s="12">
        <v>50</v>
      </c>
      <c r="J91" s="13">
        <f t="shared" si="4"/>
        <v>130</v>
      </c>
    </row>
    <row r="92" spans="1:10" ht="15" customHeight="1" x14ac:dyDescent="0.25">
      <c r="A92" s="168"/>
      <c r="B92" s="27">
        <f t="shared" si="7"/>
        <v>85</v>
      </c>
      <c r="C92" s="16">
        <v>106</v>
      </c>
      <c r="D92" s="104">
        <v>4.2</v>
      </c>
      <c r="E92" s="59"/>
      <c r="F92" s="11"/>
      <c r="G92" s="25">
        <f t="shared" si="6"/>
        <v>63</v>
      </c>
      <c r="H92" s="26">
        <v>20</v>
      </c>
      <c r="I92" s="12">
        <v>50</v>
      </c>
      <c r="J92" s="13">
        <f t="shared" si="4"/>
        <v>133</v>
      </c>
    </row>
    <row r="93" spans="1:10" x14ac:dyDescent="0.25">
      <c r="A93" s="168"/>
      <c r="B93" s="27">
        <f t="shared" si="7"/>
        <v>86</v>
      </c>
      <c r="C93" s="16">
        <v>107</v>
      </c>
      <c r="D93" s="104">
        <v>4</v>
      </c>
      <c r="E93" s="60">
        <v>125.68</v>
      </c>
      <c r="F93" s="11"/>
      <c r="G93" s="25">
        <f t="shared" si="6"/>
        <v>60</v>
      </c>
      <c r="H93" s="26">
        <v>20</v>
      </c>
      <c r="I93" s="12">
        <v>50</v>
      </c>
      <c r="J93" s="13">
        <f t="shared" si="4"/>
        <v>255.68</v>
      </c>
    </row>
    <row r="94" spans="1:10" x14ac:dyDescent="0.25">
      <c r="A94" s="168"/>
      <c r="B94" s="27">
        <f t="shared" si="7"/>
        <v>87</v>
      </c>
      <c r="C94" s="16">
        <v>108</v>
      </c>
      <c r="D94" s="104">
        <v>4.55</v>
      </c>
      <c r="E94" s="59"/>
      <c r="F94" s="11"/>
      <c r="G94" s="25">
        <f t="shared" si="6"/>
        <v>68.25</v>
      </c>
      <c r="H94" s="26">
        <v>20</v>
      </c>
      <c r="I94" s="12">
        <v>50</v>
      </c>
      <c r="J94" s="13">
        <f t="shared" si="4"/>
        <v>138.25</v>
      </c>
    </row>
    <row r="95" spans="1:10" x14ac:dyDescent="0.25">
      <c r="A95" s="168"/>
      <c r="B95" s="27">
        <f t="shared" si="7"/>
        <v>88</v>
      </c>
      <c r="C95" s="16">
        <v>109</v>
      </c>
      <c r="D95" s="104">
        <v>6.01</v>
      </c>
      <c r="E95" s="60">
        <v>150.86000000000001</v>
      </c>
      <c r="F95" s="11"/>
      <c r="G95" s="25">
        <f t="shared" si="6"/>
        <v>90.149999999999991</v>
      </c>
      <c r="H95" s="26">
        <v>20</v>
      </c>
      <c r="I95" s="12">
        <v>50</v>
      </c>
      <c r="J95" s="13">
        <f t="shared" si="4"/>
        <v>311.01</v>
      </c>
    </row>
    <row r="96" spans="1:10" x14ac:dyDescent="0.25">
      <c r="A96" s="168"/>
      <c r="B96" s="27">
        <f t="shared" si="7"/>
        <v>89</v>
      </c>
      <c r="C96" s="16">
        <v>110</v>
      </c>
      <c r="D96" s="104">
        <v>4.0999999999999996</v>
      </c>
      <c r="E96" s="59"/>
      <c r="F96" s="11"/>
      <c r="G96" s="25">
        <f t="shared" si="6"/>
        <v>61.499999999999993</v>
      </c>
      <c r="H96" s="26">
        <v>20</v>
      </c>
      <c r="I96" s="12">
        <v>50</v>
      </c>
      <c r="J96" s="13">
        <f t="shared" si="4"/>
        <v>131.5</v>
      </c>
    </row>
    <row r="97" spans="1:10" x14ac:dyDescent="0.25">
      <c r="A97" s="168"/>
      <c r="B97" s="27">
        <f t="shared" si="7"/>
        <v>90</v>
      </c>
      <c r="C97" s="16">
        <v>111</v>
      </c>
      <c r="D97" s="104">
        <v>4</v>
      </c>
      <c r="E97" s="60">
        <v>86</v>
      </c>
      <c r="F97" s="11"/>
      <c r="G97" s="25">
        <f t="shared" si="6"/>
        <v>60</v>
      </c>
      <c r="H97" s="26">
        <v>20</v>
      </c>
      <c r="I97" s="12">
        <v>50</v>
      </c>
      <c r="J97" s="13">
        <f t="shared" si="4"/>
        <v>216</v>
      </c>
    </row>
    <row r="98" spans="1:10" x14ac:dyDescent="0.25">
      <c r="A98" s="168"/>
      <c r="B98" s="27">
        <v>92</v>
      </c>
      <c r="C98" s="16">
        <v>113</v>
      </c>
      <c r="D98" s="104">
        <v>3.99</v>
      </c>
      <c r="E98" s="59"/>
      <c r="F98" s="11"/>
      <c r="G98" s="25">
        <f t="shared" si="6"/>
        <v>59.85</v>
      </c>
      <c r="H98" s="26">
        <v>20</v>
      </c>
      <c r="I98" s="12">
        <v>50</v>
      </c>
      <c r="J98" s="13">
        <f t="shared" si="4"/>
        <v>129.85</v>
      </c>
    </row>
    <row r="99" spans="1:10" x14ac:dyDescent="0.25">
      <c r="A99" s="168"/>
      <c r="B99" s="27">
        <f t="shared" si="7"/>
        <v>93</v>
      </c>
      <c r="C99" s="16">
        <v>114</v>
      </c>
      <c r="D99" s="104">
        <v>3.94</v>
      </c>
      <c r="E99" s="60">
        <v>79.099999999999994</v>
      </c>
      <c r="F99" s="11"/>
      <c r="G99" s="25">
        <f t="shared" si="6"/>
        <v>59.1</v>
      </c>
      <c r="H99" s="26">
        <v>20</v>
      </c>
      <c r="I99" s="12">
        <v>50</v>
      </c>
      <c r="J99" s="13">
        <f t="shared" si="4"/>
        <v>208.2</v>
      </c>
    </row>
    <row r="100" spans="1:10" x14ac:dyDescent="0.25">
      <c r="A100" s="168"/>
      <c r="B100" s="27">
        <f t="shared" si="7"/>
        <v>94</v>
      </c>
      <c r="C100" s="16" t="s">
        <v>22</v>
      </c>
      <c r="D100" s="104">
        <f>4+4</f>
        <v>8</v>
      </c>
      <c r="E100" s="59"/>
      <c r="F100" s="11"/>
      <c r="G100" s="25">
        <f t="shared" si="6"/>
        <v>120</v>
      </c>
      <c r="H100" s="26">
        <v>20</v>
      </c>
      <c r="I100" s="12">
        <v>50</v>
      </c>
      <c r="J100" s="13">
        <f t="shared" si="4"/>
        <v>190</v>
      </c>
    </row>
    <row r="101" spans="1:10" x14ac:dyDescent="0.25">
      <c r="A101" s="168"/>
      <c r="B101" s="27">
        <f t="shared" si="7"/>
        <v>95</v>
      </c>
      <c r="C101" s="16">
        <v>116</v>
      </c>
      <c r="D101" s="104">
        <v>4.0999999999999996</v>
      </c>
      <c r="E101" s="59"/>
      <c r="F101" s="11"/>
      <c r="G101" s="25">
        <f t="shared" si="6"/>
        <v>61.499999999999993</v>
      </c>
      <c r="H101" s="26">
        <v>20</v>
      </c>
      <c r="I101" s="12">
        <v>50</v>
      </c>
      <c r="J101" s="13">
        <f t="shared" si="4"/>
        <v>131.5</v>
      </c>
    </row>
    <row r="102" spans="1:10" x14ac:dyDescent="0.25">
      <c r="A102" s="168"/>
      <c r="B102" s="27">
        <f t="shared" si="7"/>
        <v>96</v>
      </c>
      <c r="C102" s="16">
        <v>117</v>
      </c>
      <c r="D102" s="105">
        <v>4.68</v>
      </c>
      <c r="E102" s="59"/>
      <c r="F102" s="11"/>
      <c r="G102" s="25">
        <f t="shared" si="6"/>
        <v>70.199999999999989</v>
      </c>
      <c r="H102" s="26">
        <v>20</v>
      </c>
      <c r="I102" s="12">
        <v>50</v>
      </c>
      <c r="J102" s="13">
        <f t="shared" si="4"/>
        <v>140.19999999999999</v>
      </c>
    </row>
    <row r="103" spans="1:10" x14ac:dyDescent="0.25">
      <c r="A103" s="168"/>
      <c r="B103" s="27">
        <f t="shared" si="7"/>
        <v>97</v>
      </c>
      <c r="C103" s="16">
        <v>118</v>
      </c>
      <c r="D103" s="105">
        <v>4.0999999999999996</v>
      </c>
      <c r="E103" s="59"/>
      <c r="F103" s="11"/>
      <c r="G103" s="25">
        <f t="shared" si="6"/>
        <v>61.499999999999993</v>
      </c>
      <c r="H103" s="26">
        <v>20</v>
      </c>
      <c r="I103" s="12">
        <v>50</v>
      </c>
      <c r="J103" s="13">
        <f t="shared" si="4"/>
        <v>131.5</v>
      </c>
    </row>
    <row r="104" spans="1:10" x14ac:dyDescent="0.25">
      <c r="A104" s="168"/>
      <c r="B104" s="27">
        <f t="shared" si="7"/>
        <v>98</v>
      </c>
      <c r="C104" s="31">
        <v>119</v>
      </c>
      <c r="D104" s="104">
        <v>3.84</v>
      </c>
      <c r="E104" s="59"/>
      <c r="F104" s="11"/>
      <c r="G104" s="25">
        <f t="shared" si="6"/>
        <v>57.599999999999994</v>
      </c>
      <c r="H104" s="26">
        <v>20</v>
      </c>
      <c r="I104" s="12">
        <v>50</v>
      </c>
      <c r="J104" s="13">
        <f t="shared" si="4"/>
        <v>127.6</v>
      </c>
    </row>
    <row r="105" spans="1:10" x14ac:dyDescent="0.25">
      <c r="A105" s="168"/>
      <c r="B105" s="27">
        <f t="shared" si="7"/>
        <v>99</v>
      </c>
      <c r="C105" s="16" t="s">
        <v>66</v>
      </c>
      <c r="D105" s="104">
        <f>3.98+3.84</f>
        <v>7.82</v>
      </c>
      <c r="E105" s="59"/>
      <c r="F105" s="11"/>
      <c r="G105" s="25">
        <f t="shared" si="6"/>
        <v>117.30000000000001</v>
      </c>
      <c r="H105" s="26">
        <v>20</v>
      </c>
      <c r="I105" s="12">
        <v>50</v>
      </c>
      <c r="J105" s="13">
        <f t="shared" si="4"/>
        <v>187.3</v>
      </c>
    </row>
    <row r="106" spans="1:10" x14ac:dyDescent="0.25">
      <c r="A106" s="168"/>
      <c r="B106" s="27">
        <f t="shared" si="7"/>
        <v>100</v>
      </c>
      <c r="C106" s="16">
        <v>121</v>
      </c>
      <c r="D106" s="104">
        <v>4.05</v>
      </c>
      <c r="E106" s="59"/>
      <c r="F106" s="11"/>
      <c r="G106" s="25">
        <f t="shared" si="6"/>
        <v>60.75</v>
      </c>
      <c r="H106" s="26">
        <v>20</v>
      </c>
      <c r="I106" s="12">
        <v>50</v>
      </c>
      <c r="J106" s="13">
        <f t="shared" si="4"/>
        <v>130.75</v>
      </c>
    </row>
    <row r="107" spans="1:10" x14ac:dyDescent="0.25">
      <c r="A107" s="168"/>
      <c r="B107" s="27">
        <f t="shared" si="7"/>
        <v>101</v>
      </c>
      <c r="C107" s="16">
        <v>122</v>
      </c>
      <c r="D107" s="104">
        <v>4.0599999999999996</v>
      </c>
      <c r="E107" s="59"/>
      <c r="F107" s="11"/>
      <c r="G107" s="25">
        <f t="shared" si="6"/>
        <v>60.899999999999991</v>
      </c>
      <c r="H107" s="26">
        <v>20</v>
      </c>
      <c r="I107" s="12">
        <v>50</v>
      </c>
      <c r="J107" s="13">
        <f t="shared" si="4"/>
        <v>130.89999999999998</v>
      </c>
    </row>
    <row r="108" spans="1:10" x14ac:dyDescent="0.25">
      <c r="A108" s="168"/>
      <c r="B108" s="27">
        <f t="shared" si="7"/>
        <v>102</v>
      </c>
      <c r="C108" s="16">
        <v>124</v>
      </c>
      <c r="D108" s="104">
        <v>4.1500000000000004</v>
      </c>
      <c r="E108" s="59"/>
      <c r="F108" s="11"/>
      <c r="G108" s="25">
        <f t="shared" si="6"/>
        <v>62.250000000000007</v>
      </c>
      <c r="H108" s="26">
        <v>20</v>
      </c>
      <c r="I108" s="12">
        <v>50</v>
      </c>
      <c r="J108" s="13">
        <f t="shared" si="4"/>
        <v>132.25</v>
      </c>
    </row>
    <row r="109" spans="1:10" x14ac:dyDescent="0.25">
      <c r="A109" s="168"/>
      <c r="B109" s="27">
        <f t="shared" si="7"/>
        <v>103</v>
      </c>
      <c r="C109" s="16">
        <v>125</v>
      </c>
      <c r="D109" s="106">
        <v>4.05</v>
      </c>
      <c r="E109" s="59"/>
      <c r="F109" s="11"/>
      <c r="G109" s="25">
        <f t="shared" si="6"/>
        <v>60.75</v>
      </c>
      <c r="H109" s="26">
        <v>20</v>
      </c>
      <c r="I109" s="12">
        <v>50</v>
      </c>
      <c r="J109" s="13">
        <f t="shared" si="4"/>
        <v>130.75</v>
      </c>
    </row>
    <row r="110" spans="1:10" x14ac:dyDescent="0.25">
      <c r="A110" s="168"/>
      <c r="B110" s="27">
        <f t="shared" si="7"/>
        <v>104</v>
      </c>
      <c r="C110" s="16">
        <v>126</v>
      </c>
      <c r="D110" s="104">
        <v>5.15</v>
      </c>
      <c r="E110" s="59"/>
      <c r="F110" s="11"/>
      <c r="G110" s="25">
        <f t="shared" si="6"/>
        <v>77.25</v>
      </c>
      <c r="H110" s="26">
        <v>20</v>
      </c>
      <c r="I110" s="12">
        <v>50</v>
      </c>
      <c r="J110" s="13">
        <f t="shared" si="4"/>
        <v>147.25</v>
      </c>
    </row>
    <row r="111" spans="1:10" x14ac:dyDescent="0.25">
      <c r="A111" s="168"/>
      <c r="B111" s="27">
        <f t="shared" si="7"/>
        <v>105</v>
      </c>
      <c r="C111" s="16">
        <v>128</v>
      </c>
      <c r="D111" s="104">
        <v>4</v>
      </c>
      <c r="E111" s="60">
        <v>517.91999999999996</v>
      </c>
      <c r="F111" s="11"/>
      <c r="G111" s="25">
        <f t="shared" si="6"/>
        <v>60</v>
      </c>
      <c r="H111" s="26">
        <v>20</v>
      </c>
      <c r="I111" s="12">
        <v>50</v>
      </c>
      <c r="J111" s="13">
        <f t="shared" si="4"/>
        <v>647.91999999999996</v>
      </c>
    </row>
    <row r="112" spans="1:10" x14ac:dyDescent="0.25">
      <c r="A112" s="168"/>
      <c r="B112" s="27">
        <f t="shared" si="7"/>
        <v>106</v>
      </c>
      <c r="C112" s="16">
        <v>129</v>
      </c>
      <c r="D112" s="104">
        <v>4.08</v>
      </c>
      <c r="E112" s="59"/>
      <c r="F112" s="11"/>
      <c r="G112" s="25">
        <f t="shared" ref="G112:G143" si="8">+D112*$G$3</f>
        <v>61.2</v>
      </c>
      <c r="H112" s="26">
        <v>20</v>
      </c>
      <c r="I112" s="12">
        <v>50</v>
      </c>
      <c r="J112" s="13">
        <f t="shared" si="4"/>
        <v>131.19999999999999</v>
      </c>
    </row>
    <row r="113" spans="1:10" x14ac:dyDescent="0.25">
      <c r="A113" s="168"/>
      <c r="B113" s="27">
        <v>106</v>
      </c>
      <c r="C113" s="16">
        <v>130</v>
      </c>
      <c r="D113" s="104">
        <v>3.79</v>
      </c>
      <c r="E113" s="59"/>
      <c r="F113" s="11"/>
      <c r="G113" s="25">
        <f t="shared" si="8"/>
        <v>56.85</v>
      </c>
      <c r="H113" s="26">
        <v>20</v>
      </c>
      <c r="I113" s="12">
        <v>50</v>
      </c>
      <c r="J113" s="13">
        <f t="shared" si="4"/>
        <v>126.85</v>
      </c>
    </row>
    <row r="114" spans="1:10" x14ac:dyDescent="0.25">
      <c r="A114" s="168"/>
      <c r="B114" s="27">
        <v>107</v>
      </c>
      <c r="C114" s="16">
        <v>131</v>
      </c>
      <c r="D114" s="106">
        <v>4.01</v>
      </c>
      <c r="E114" s="60">
        <v>78.8</v>
      </c>
      <c r="F114" s="11"/>
      <c r="G114" s="25">
        <f t="shared" si="8"/>
        <v>60.15</v>
      </c>
      <c r="H114" s="26">
        <v>20</v>
      </c>
      <c r="I114" s="12">
        <v>50</v>
      </c>
      <c r="J114" s="13">
        <f t="shared" si="4"/>
        <v>208.95</v>
      </c>
    </row>
    <row r="115" spans="1:10" x14ac:dyDescent="0.25">
      <c r="A115" s="168"/>
      <c r="B115" s="27">
        <f t="shared" si="7"/>
        <v>108</v>
      </c>
      <c r="C115" s="16">
        <v>132</v>
      </c>
      <c r="D115" s="104">
        <v>4.24</v>
      </c>
      <c r="E115" s="60">
        <v>83.6</v>
      </c>
      <c r="F115" s="11"/>
      <c r="G115" s="25">
        <f t="shared" si="8"/>
        <v>63.6</v>
      </c>
      <c r="H115" s="26">
        <v>20</v>
      </c>
      <c r="I115" s="12">
        <v>50</v>
      </c>
      <c r="J115" s="13">
        <f t="shared" si="4"/>
        <v>217.2</v>
      </c>
    </row>
    <row r="116" spans="1:10" x14ac:dyDescent="0.25">
      <c r="A116" s="168"/>
      <c r="B116" s="27">
        <f t="shared" si="7"/>
        <v>109</v>
      </c>
      <c r="C116" s="16">
        <v>133</v>
      </c>
      <c r="D116" s="106">
        <v>4.07</v>
      </c>
      <c r="E116" s="60">
        <v>79.12</v>
      </c>
      <c r="F116" s="11"/>
      <c r="G116" s="25">
        <f t="shared" si="8"/>
        <v>61.050000000000004</v>
      </c>
      <c r="H116" s="26">
        <v>20</v>
      </c>
      <c r="I116" s="12">
        <v>50</v>
      </c>
      <c r="J116" s="13">
        <f t="shared" si="4"/>
        <v>210.17000000000002</v>
      </c>
    </row>
    <row r="117" spans="1:10" x14ac:dyDescent="0.25">
      <c r="A117" s="168"/>
      <c r="B117" s="27">
        <f t="shared" si="7"/>
        <v>110</v>
      </c>
      <c r="C117" s="16">
        <v>134</v>
      </c>
      <c r="D117" s="106">
        <v>4.08</v>
      </c>
      <c r="E117" s="59"/>
      <c r="F117" s="11"/>
      <c r="G117" s="25">
        <f t="shared" si="8"/>
        <v>61.2</v>
      </c>
      <c r="H117" s="26">
        <v>20</v>
      </c>
      <c r="I117" s="12">
        <v>50</v>
      </c>
      <c r="J117" s="13">
        <f t="shared" si="4"/>
        <v>131.19999999999999</v>
      </c>
    </row>
    <row r="118" spans="1:10" x14ac:dyDescent="0.25">
      <c r="A118" s="168"/>
      <c r="B118" s="27">
        <f t="shared" si="7"/>
        <v>111</v>
      </c>
      <c r="C118" s="16" t="s">
        <v>23</v>
      </c>
      <c r="D118" s="104">
        <f>4.02+3.87</f>
        <v>7.89</v>
      </c>
      <c r="E118" s="60">
        <v>138.35</v>
      </c>
      <c r="F118" s="11"/>
      <c r="G118" s="25">
        <f t="shared" si="8"/>
        <v>118.35</v>
      </c>
      <c r="H118" s="26">
        <v>20</v>
      </c>
      <c r="I118" s="12">
        <v>50</v>
      </c>
      <c r="J118" s="13">
        <f t="shared" si="4"/>
        <v>326.7</v>
      </c>
    </row>
    <row r="119" spans="1:10" x14ac:dyDescent="0.25">
      <c r="A119" s="168"/>
      <c r="B119" s="27">
        <f t="shared" si="7"/>
        <v>112</v>
      </c>
      <c r="C119" s="16">
        <v>137</v>
      </c>
      <c r="D119" s="104">
        <v>6.72</v>
      </c>
      <c r="E119" s="59"/>
      <c r="F119" s="11"/>
      <c r="G119" s="25">
        <f t="shared" si="8"/>
        <v>100.8</v>
      </c>
      <c r="H119" s="26">
        <v>20</v>
      </c>
      <c r="I119" s="12">
        <v>50</v>
      </c>
      <c r="J119" s="13">
        <f t="shared" si="4"/>
        <v>170.8</v>
      </c>
    </row>
    <row r="120" spans="1:10" x14ac:dyDescent="0.25">
      <c r="A120" s="168"/>
      <c r="B120" s="27">
        <f t="shared" si="7"/>
        <v>113</v>
      </c>
      <c r="C120" s="16">
        <v>139</v>
      </c>
      <c r="D120" s="105">
        <v>4.0199999999999996</v>
      </c>
      <c r="E120" s="59"/>
      <c r="F120" s="11"/>
      <c r="G120" s="25">
        <f t="shared" si="8"/>
        <v>60.3</v>
      </c>
      <c r="H120" s="26">
        <v>20</v>
      </c>
      <c r="I120" s="12">
        <v>50</v>
      </c>
      <c r="J120" s="13">
        <f t="shared" si="4"/>
        <v>130.30000000000001</v>
      </c>
    </row>
    <row r="121" spans="1:10" x14ac:dyDescent="0.25">
      <c r="A121" s="168"/>
      <c r="B121" s="27">
        <f t="shared" si="7"/>
        <v>114</v>
      </c>
      <c r="C121" s="16">
        <v>140</v>
      </c>
      <c r="D121" s="104">
        <v>4</v>
      </c>
      <c r="E121" s="59"/>
      <c r="F121" s="11"/>
      <c r="G121" s="25">
        <f t="shared" si="8"/>
        <v>60</v>
      </c>
      <c r="H121" s="26">
        <v>20</v>
      </c>
      <c r="I121" s="12">
        <v>50</v>
      </c>
      <c r="J121" s="13">
        <f t="shared" si="4"/>
        <v>130</v>
      </c>
    </row>
    <row r="122" spans="1:10" x14ac:dyDescent="0.25">
      <c r="A122" s="168"/>
      <c r="B122" s="27">
        <f t="shared" si="7"/>
        <v>115</v>
      </c>
      <c r="C122" s="16">
        <v>141</v>
      </c>
      <c r="D122" s="104">
        <v>4</v>
      </c>
      <c r="E122" s="59"/>
      <c r="F122" s="11"/>
      <c r="G122" s="25">
        <f t="shared" si="8"/>
        <v>60</v>
      </c>
      <c r="H122" s="26">
        <v>20</v>
      </c>
      <c r="I122" s="12">
        <v>50</v>
      </c>
      <c r="J122" s="13">
        <f t="shared" si="4"/>
        <v>130</v>
      </c>
    </row>
    <row r="123" spans="1:10" x14ac:dyDescent="0.25">
      <c r="A123" s="168"/>
      <c r="B123" s="27">
        <f t="shared" si="7"/>
        <v>116</v>
      </c>
      <c r="C123" s="16">
        <v>142</v>
      </c>
      <c r="D123" s="106">
        <v>4</v>
      </c>
      <c r="E123" s="59"/>
      <c r="F123" s="11"/>
      <c r="G123" s="25">
        <f t="shared" si="8"/>
        <v>60</v>
      </c>
      <c r="H123" s="26">
        <v>20</v>
      </c>
      <c r="I123" s="12">
        <v>50</v>
      </c>
      <c r="J123" s="13">
        <f t="shared" si="4"/>
        <v>130</v>
      </c>
    </row>
    <row r="124" spans="1:10" x14ac:dyDescent="0.25">
      <c r="A124" s="168"/>
      <c r="B124" s="27">
        <f t="shared" si="7"/>
        <v>117</v>
      </c>
      <c r="C124" s="16">
        <v>143</v>
      </c>
      <c r="D124" s="104">
        <v>4</v>
      </c>
      <c r="E124" s="59"/>
      <c r="F124" s="11"/>
      <c r="G124" s="25">
        <f t="shared" si="8"/>
        <v>60</v>
      </c>
      <c r="H124" s="26">
        <v>20</v>
      </c>
      <c r="I124" s="12">
        <v>50</v>
      </c>
      <c r="J124" s="13">
        <f t="shared" si="4"/>
        <v>130</v>
      </c>
    </row>
    <row r="125" spans="1:10" x14ac:dyDescent="0.25">
      <c r="A125" s="168"/>
      <c r="B125" s="27">
        <f t="shared" si="7"/>
        <v>118</v>
      </c>
      <c r="C125" s="16">
        <v>144</v>
      </c>
      <c r="D125" s="104">
        <v>4</v>
      </c>
      <c r="E125" s="60">
        <v>89.76</v>
      </c>
      <c r="F125" s="11"/>
      <c r="G125" s="25">
        <f t="shared" si="8"/>
        <v>60</v>
      </c>
      <c r="H125" s="26">
        <v>20</v>
      </c>
      <c r="I125" s="12">
        <v>50</v>
      </c>
      <c r="J125" s="13">
        <f t="shared" si="4"/>
        <v>219.76</v>
      </c>
    </row>
    <row r="126" spans="1:10" x14ac:dyDescent="0.25">
      <c r="A126" s="168"/>
      <c r="B126" s="27">
        <f t="shared" si="7"/>
        <v>119</v>
      </c>
      <c r="C126" s="16">
        <v>145</v>
      </c>
      <c r="D126" s="104">
        <v>4.03</v>
      </c>
      <c r="E126" s="59"/>
      <c r="F126" s="11"/>
      <c r="G126" s="25">
        <f t="shared" si="8"/>
        <v>60.45</v>
      </c>
      <c r="H126" s="26">
        <v>20</v>
      </c>
      <c r="I126" s="12">
        <v>50</v>
      </c>
      <c r="J126" s="13">
        <f t="shared" si="4"/>
        <v>130.44999999999999</v>
      </c>
    </row>
    <row r="127" spans="1:10" x14ac:dyDescent="0.25">
      <c r="A127" s="168"/>
      <c r="B127" s="27">
        <f t="shared" si="7"/>
        <v>120</v>
      </c>
      <c r="C127" s="16" t="s">
        <v>24</v>
      </c>
      <c r="D127" s="104">
        <f>3.89+3.75</f>
        <v>7.6400000000000006</v>
      </c>
      <c r="E127" s="59"/>
      <c r="F127" s="11"/>
      <c r="G127" s="25">
        <f t="shared" si="8"/>
        <v>114.60000000000001</v>
      </c>
      <c r="H127" s="26">
        <v>20</v>
      </c>
      <c r="I127" s="12">
        <v>50</v>
      </c>
      <c r="J127" s="13">
        <f t="shared" si="4"/>
        <v>184.60000000000002</v>
      </c>
    </row>
    <row r="128" spans="1:10" x14ac:dyDescent="0.25">
      <c r="A128" s="168"/>
      <c r="B128" s="27">
        <f t="shared" si="7"/>
        <v>121</v>
      </c>
      <c r="C128" s="16">
        <v>148</v>
      </c>
      <c r="D128" s="104">
        <v>4.01</v>
      </c>
      <c r="E128" s="59"/>
      <c r="F128" s="11"/>
      <c r="G128" s="25">
        <f t="shared" si="8"/>
        <v>60.15</v>
      </c>
      <c r="H128" s="26">
        <v>20</v>
      </c>
      <c r="I128" s="12">
        <v>50</v>
      </c>
      <c r="J128" s="13">
        <f t="shared" si="4"/>
        <v>130.15</v>
      </c>
    </row>
    <row r="129" spans="1:10" x14ac:dyDescent="0.25">
      <c r="A129" s="168"/>
      <c r="B129" s="27">
        <f t="shared" si="7"/>
        <v>122</v>
      </c>
      <c r="C129" s="16">
        <v>149</v>
      </c>
      <c r="D129" s="104">
        <v>4.12</v>
      </c>
      <c r="E129" s="59"/>
      <c r="F129" s="11"/>
      <c r="G129" s="25">
        <f t="shared" si="8"/>
        <v>61.800000000000004</v>
      </c>
      <c r="H129" s="26">
        <v>20</v>
      </c>
      <c r="I129" s="12">
        <v>50</v>
      </c>
      <c r="J129" s="13">
        <f t="shared" si="4"/>
        <v>131.80000000000001</v>
      </c>
    </row>
    <row r="130" spans="1:10" x14ac:dyDescent="0.25">
      <c r="A130" s="168"/>
      <c r="B130" s="27">
        <f t="shared" si="7"/>
        <v>123</v>
      </c>
      <c r="C130" s="16">
        <v>150</v>
      </c>
      <c r="D130" s="104">
        <v>6.71</v>
      </c>
      <c r="E130" s="59"/>
      <c r="F130" s="11"/>
      <c r="G130" s="25">
        <f t="shared" si="8"/>
        <v>100.65</v>
      </c>
      <c r="H130" s="26">
        <v>20</v>
      </c>
      <c r="I130" s="12">
        <v>50</v>
      </c>
      <c r="J130" s="13">
        <f t="shared" si="4"/>
        <v>170.65</v>
      </c>
    </row>
    <row r="131" spans="1:10" x14ac:dyDescent="0.25">
      <c r="A131" s="168"/>
      <c r="B131" s="27">
        <f t="shared" si="7"/>
        <v>124</v>
      </c>
      <c r="C131" s="16">
        <v>151</v>
      </c>
      <c r="D131" s="105">
        <v>10.35</v>
      </c>
      <c r="E131" s="59"/>
      <c r="F131" s="11"/>
      <c r="G131" s="25">
        <f t="shared" si="8"/>
        <v>155.25</v>
      </c>
      <c r="H131" s="26">
        <v>20</v>
      </c>
      <c r="I131" s="12">
        <v>50</v>
      </c>
      <c r="J131" s="13">
        <f t="shared" si="4"/>
        <v>225.25</v>
      </c>
    </row>
    <row r="132" spans="1:10" x14ac:dyDescent="0.25">
      <c r="A132" s="168"/>
      <c r="B132" s="27">
        <f t="shared" si="7"/>
        <v>125</v>
      </c>
      <c r="C132" s="16">
        <v>152</v>
      </c>
      <c r="D132" s="104">
        <v>5.1100000000000003</v>
      </c>
      <c r="E132" s="59"/>
      <c r="F132" s="11"/>
      <c r="G132" s="25">
        <f t="shared" si="8"/>
        <v>76.650000000000006</v>
      </c>
      <c r="H132" s="26">
        <v>20</v>
      </c>
      <c r="I132" s="12">
        <v>50</v>
      </c>
      <c r="J132" s="13">
        <f t="shared" si="4"/>
        <v>146.65</v>
      </c>
    </row>
    <row r="133" spans="1:10" x14ac:dyDescent="0.25">
      <c r="A133" s="168"/>
      <c r="B133" s="27">
        <f t="shared" si="7"/>
        <v>126</v>
      </c>
      <c r="C133" s="16" t="s">
        <v>25</v>
      </c>
      <c r="D133" s="104">
        <f>6.34+4.26</f>
        <v>10.6</v>
      </c>
      <c r="E133" s="59"/>
      <c r="F133" s="11"/>
      <c r="G133" s="25">
        <f t="shared" si="8"/>
        <v>159</v>
      </c>
      <c r="H133" s="26">
        <v>20</v>
      </c>
      <c r="I133" s="12">
        <v>50</v>
      </c>
      <c r="J133" s="13">
        <f t="shared" si="4"/>
        <v>229</v>
      </c>
    </row>
    <row r="134" spans="1:10" x14ac:dyDescent="0.25">
      <c r="A134" s="168"/>
      <c r="B134" s="27">
        <f t="shared" si="7"/>
        <v>127</v>
      </c>
      <c r="C134" s="16">
        <v>154</v>
      </c>
      <c r="D134" s="111">
        <v>4.01</v>
      </c>
      <c r="E134" s="59"/>
      <c r="F134" s="11"/>
      <c r="G134" s="25">
        <f t="shared" si="8"/>
        <v>60.15</v>
      </c>
      <c r="H134" s="26">
        <v>20</v>
      </c>
      <c r="I134" s="12">
        <v>50</v>
      </c>
      <c r="J134" s="13">
        <f t="shared" si="4"/>
        <v>130.15</v>
      </c>
    </row>
    <row r="135" spans="1:10" x14ac:dyDescent="0.25">
      <c r="A135" s="168"/>
      <c r="B135" s="27">
        <f t="shared" si="7"/>
        <v>128</v>
      </c>
      <c r="C135" s="16">
        <v>155</v>
      </c>
      <c r="D135" s="111">
        <v>4</v>
      </c>
      <c r="E135" s="59"/>
      <c r="F135" s="11"/>
      <c r="G135" s="25">
        <f t="shared" si="8"/>
        <v>60</v>
      </c>
      <c r="H135" s="26">
        <v>20</v>
      </c>
      <c r="I135" s="12">
        <v>50</v>
      </c>
      <c r="J135" s="13">
        <f t="shared" ref="J135:J198" si="9">(E135+G135+H135+I135)-F135</f>
        <v>130</v>
      </c>
    </row>
    <row r="136" spans="1:10" x14ac:dyDescent="0.25">
      <c r="A136" s="168"/>
      <c r="B136" s="27">
        <f t="shared" si="7"/>
        <v>129</v>
      </c>
      <c r="C136" s="16">
        <v>156</v>
      </c>
      <c r="D136" s="111">
        <v>3.82</v>
      </c>
      <c r="E136" s="59"/>
      <c r="F136" s="11"/>
      <c r="G136" s="25">
        <f t="shared" si="8"/>
        <v>57.3</v>
      </c>
      <c r="H136" s="26">
        <v>20</v>
      </c>
      <c r="I136" s="12">
        <v>50</v>
      </c>
      <c r="J136" s="13">
        <f t="shared" si="9"/>
        <v>127.3</v>
      </c>
    </row>
    <row r="137" spans="1:10" ht="16.149999999999999" customHeight="1" x14ac:dyDescent="0.25">
      <c r="A137" s="168"/>
      <c r="B137" s="27">
        <f t="shared" si="7"/>
        <v>130</v>
      </c>
      <c r="C137" s="16">
        <v>157</v>
      </c>
      <c r="D137" s="104">
        <v>3.88</v>
      </c>
      <c r="E137" s="59"/>
      <c r="F137" s="11"/>
      <c r="G137" s="25">
        <f t="shared" si="8"/>
        <v>58.199999999999996</v>
      </c>
      <c r="H137" s="26">
        <v>20</v>
      </c>
      <c r="I137" s="12">
        <v>50</v>
      </c>
      <c r="J137" s="13">
        <f t="shared" si="9"/>
        <v>128.19999999999999</v>
      </c>
    </row>
    <row r="138" spans="1:10" x14ac:dyDescent="0.25">
      <c r="A138" s="168"/>
      <c r="B138" s="27">
        <f t="shared" si="7"/>
        <v>131</v>
      </c>
      <c r="C138" s="16">
        <v>158</v>
      </c>
      <c r="D138" s="104">
        <v>3.8</v>
      </c>
      <c r="E138" s="61">
        <v>129.41</v>
      </c>
      <c r="F138" s="62"/>
      <c r="G138" s="25">
        <f t="shared" si="8"/>
        <v>57</v>
      </c>
      <c r="H138" s="26">
        <v>20</v>
      </c>
      <c r="I138" s="12">
        <v>50</v>
      </c>
      <c r="J138" s="13">
        <f t="shared" si="9"/>
        <v>256.40999999999997</v>
      </c>
    </row>
    <row r="139" spans="1:10" x14ac:dyDescent="0.25">
      <c r="A139" s="168"/>
      <c r="B139" s="27">
        <f t="shared" si="7"/>
        <v>132</v>
      </c>
      <c r="C139" s="16">
        <v>159</v>
      </c>
      <c r="D139" s="104">
        <v>3.79</v>
      </c>
      <c r="E139" s="59"/>
      <c r="F139" s="11"/>
      <c r="G139" s="25">
        <f t="shared" si="8"/>
        <v>56.85</v>
      </c>
      <c r="H139" s="26">
        <v>20</v>
      </c>
      <c r="I139" s="12">
        <v>50</v>
      </c>
      <c r="J139" s="13">
        <f t="shared" si="9"/>
        <v>126.85</v>
      </c>
    </row>
    <row r="140" spans="1:10" x14ac:dyDescent="0.25">
      <c r="A140" s="168"/>
      <c r="B140" s="27">
        <f t="shared" si="7"/>
        <v>133</v>
      </c>
      <c r="C140" s="16">
        <v>160</v>
      </c>
      <c r="D140" s="104">
        <v>4.16</v>
      </c>
      <c r="E140" s="59"/>
      <c r="F140" s="11"/>
      <c r="G140" s="25">
        <f t="shared" si="8"/>
        <v>62.400000000000006</v>
      </c>
      <c r="H140" s="26">
        <v>20</v>
      </c>
      <c r="I140" s="12">
        <v>50</v>
      </c>
      <c r="J140" s="13">
        <f t="shared" si="9"/>
        <v>132.4</v>
      </c>
    </row>
    <row r="141" spans="1:10" x14ac:dyDescent="0.25">
      <c r="A141" s="168"/>
      <c r="B141" s="27">
        <f t="shared" si="7"/>
        <v>134</v>
      </c>
      <c r="C141" s="32" t="s">
        <v>63</v>
      </c>
      <c r="D141" s="111">
        <f>3.95+1.9</f>
        <v>5.85</v>
      </c>
      <c r="E141" s="60">
        <v>142.18</v>
      </c>
      <c r="F141" s="11"/>
      <c r="G141" s="25">
        <f t="shared" si="8"/>
        <v>87.75</v>
      </c>
      <c r="H141" s="26">
        <v>20</v>
      </c>
      <c r="I141" s="12">
        <v>50</v>
      </c>
      <c r="J141" s="13">
        <f t="shared" si="9"/>
        <v>299.93</v>
      </c>
    </row>
    <row r="142" spans="1:10" x14ac:dyDescent="0.25">
      <c r="A142" s="168"/>
      <c r="B142" s="27">
        <f t="shared" si="7"/>
        <v>135</v>
      </c>
      <c r="C142" s="32" t="s">
        <v>64</v>
      </c>
      <c r="D142" s="104">
        <f>4.09+1.9</f>
        <v>5.99</v>
      </c>
      <c r="E142" s="59"/>
      <c r="F142" s="11"/>
      <c r="G142" s="25">
        <f t="shared" si="8"/>
        <v>89.850000000000009</v>
      </c>
      <c r="H142" s="26">
        <v>20</v>
      </c>
      <c r="I142" s="12">
        <v>50</v>
      </c>
      <c r="J142" s="13">
        <f t="shared" si="9"/>
        <v>159.85000000000002</v>
      </c>
    </row>
    <row r="143" spans="1:10" x14ac:dyDescent="0.25">
      <c r="A143" s="168"/>
      <c r="B143" s="27">
        <f t="shared" si="7"/>
        <v>136</v>
      </c>
      <c r="C143" s="16">
        <v>164</v>
      </c>
      <c r="D143" s="104">
        <v>3.9</v>
      </c>
      <c r="E143" s="59"/>
      <c r="F143" s="11"/>
      <c r="G143" s="25">
        <f t="shared" si="8"/>
        <v>58.5</v>
      </c>
      <c r="H143" s="26">
        <v>20</v>
      </c>
      <c r="I143" s="12">
        <v>50</v>
      </c>
      <c r="J143" s="13">
        <f t="shared" si="9"/>
        <v>128.5</v>
      </c>
    </row>
    <row r="144" spans="1:10" x14ac:dyDescent="0.25">
      <c r="A144" s="168"/>
      <c r="B144" s="27">
        <f t="shared" si="7"/>
        <v>137</v>
      </c>
      <c r="C144" s="16">
        <v>165</v>
      </c>
      <c r="D144" s="104">
        <v>3.73</v>
      </c>
      <c r="E144" s="60">
        <v>75.95</v>
      </c>
      <c r="F144" s="11"/>
      <c r="G144" s="25">
        <f t="shared" ref="G144:G175" si="10">+D144*$G$3</f>
        <v>55.95</v>
      </c>
      <c r="H144" s="26">
        <v>20</v>
      </c>
      <c r="I144" s="12">
        <v>50</v>
      </c>
      <c r="J144" s="13">
        <f t="shared" si="9"/>
        <v>201.9</v>
      </c>
    </row>
    <row r="145" spans="1:10" x14ac:dyDescent="0.25">
      <c r="A145" s="168"/>
      <c r="B145" s="27">
        <f t="shared" si="7"/>
        <v>138</v>
      </c>
      <c r="C145" s="16">
        <v>166</v>
      </c>
      <c r="D145" s="112">
        <v>3.68</v>
      </c>
      <c r="E145" s="59"/>
      <c r="F145" s="11"/>
      <c r="G145" s="25">
        <f t="shared" si="10"/>
        <v>55.2</v>
      </c>
      <c r="H145" s="26">
        <v>20</v>
      </c>
      <c r="I145" s="12">
        <v>50</v>
      </c>
      <c r="J145" s="13">
        <f t="shared" si="9"/>
        <v>125.2</v>
      </c>
    </row>
    <row r="146" spans="1:10" x14ac:dyDescent="0.25">
      <c r="A146" s="168"/>
      <c r="B146" s="27">
        <f t="shared" si="7"/>
        <v>139</v>
      </c>
      <c r="C146" s="16">
        <v>167</v>
      </c>
      <c r="D146" s="104">
        <v>4.5199999999999996</v>
      </c>
      <c r="E146" s="59"/>
      <c r="F146" s="11"/>
      <c r="G146" s="25">
        <f t="shared" si="10"/>
        <v>67.8</v>
      </c>
      <c r="H146" s="26">
        <v>20</v>
      </c>
      <c r="I146" s="12">
        <v>50</v>
      </c>
      <c r="J146" s="13">
        <f t="shared" si="9"/>
        <v>137.80000000000001</v>
      </c>
    </row>
    <row r="147" spans="1:10" x14ac:dyDescent="0.25">
      <c r="A147" s="168"/>
      <c r="B147" s="27">
        <f t="shared" si="7"/>
        <v>140</v>
      </c>
      <c r="C147" s="16" t="s">
        <v>26</v>
      </c>
      <c r="D147" s="104">
        <f>3.86+4.12</f>
        <v>7.98</v>
      </c>
      <c r="E147" s="59"/>
      <c r="F147" s="11"/>
      <c r="G147" s="25">
        <f t="shared" si="10"/>
        <v>119.7</v>
      </c>
      <c r="H147" s="26">
        <v>20</v>
      </c>
      <c r="I147" s="12">
        <v>50</v>
      </c>
      <c r="J147" s="13">
        <f t="shared" si="9"/>
        <v>189.7</v>
      </c>
    </row>
    <row r="148" spans="1:10" x14ac:dyDescent="0.25">
      <c r="A148" s="168"/>
      <c r="B148" s="27">
        <v>141</v>
      </c>
      <c r="C148" s="16">
        <v>176</v>
      </c>
      <c r="D148" s="106">
        <v>6.24</v>
      </c>
      <c r="E148" s="59"/>
      <c r="F148" s="11"/>
      <c r="G148" s="25">
        <f t="shared" si="10"/>
        <v>93.600000000000009</v>
      </c>
      <c r="H148" s="26">
        <v>20</v>
      </c>
      <c r="I148" s="12">
        <v>50</v>
      </c>
      <c r="J148" s="13">
        <f t="shared" si="9"/>
        <v>163.60000000000002</v>
      </c>
    </row>
    <row r="149" spans="1:10" x14ac:dyDescent="0.25">
      <c r="A149" s="168"/>
      <c r="B149" s="27">
        <f t="shared" ref="B149:B165" si="11">+B148+1</f>
        <v>142</v>
      </c>
      <c r="C149" s="16" t="s">
        <v>27</v>
      </c>
      <c r="D149" s="104">
        <f>4+4.09</f>
        <v>8.09</v>
      </c>
      <c r="E149" s="59"/>
      <c r="F149" s="11"/>
      <c r="G149" s="25">
        <f t="shared" si="10"/>
        <v>121.35</v>
      </c>
      <c r="H149" s="26">
        <v>20</v>
      </c>
      <c r="I149" s="12">
        <v>50</v>
      </c>
      <c r="J149" s="13">
        <f t="shared" si="9"/>
        <v>191.35</v>
      </c>
    </row>
    <row r="150" spans="1:10" x14ac:dyDescent="0.25">
      <c r="A150" s="168"/>
      <c r="B150" s="27">
        <f t="shared" si="11"/>
        <v>143</v>
      </c>
      <c r="C150" s="16" t="s">
        <v>28</v>
      </c>
      <c r="D150" s="104">
        <f>4.13+3.98</f>
        <v>8.11</v>
      </c>
      <c r="E150" s="59"/>
      <c r="F150" s="11"/>
      <c r="G150" s="25">
        <f t="shared" si="10"/>
        <v>121.64999999999999</v>
      </c>
      <c r="H150" s="26">
        <v>20</v>
      </c>
      <c r="I150" s="12">
        <v>50</v>
      </c>
      <c r="J150" s="13">
        <f t="shared" si="9"/>
        <v>191.64999999999998</v>
      </c>
    </row>
    <row r="151" spans="1:10" x14ac:dyDescent="0.25">
      <c r="A151" s="168"/>
      <c r="B151" s="27">
        <f t="shared" si="11"/>
        <v>144</v>
      </c>
      <c r="C151" s="16" t="s">
        <v>29</v>
      </c>
      <c r="D151" s="104">
        <v>8.0399999999999991</v>
      </c>
      <c r="E151" s="59"/>
      <c r="F151" s="11"/>
      <c r="G151" s="25">
        <f t="shared" si="10"/>
        <v>120.6</v>
      </c>
      <c r="H151" s="26">
        <v>20</v>
      </c>
      <c r="I151" s="12">
        <v>50</v>
      </c>
      <c r="J151" s="13">
        <f t="shared" si="9"/>
        <v>190.6</v>
      </c>
    </row>
    <row r="152" spans="1:10" x14ac:dyDescent="0.25">
      <c r="A152" s="168"/>
      <c r="B152" s="27">
        <f t="shared" si="11"/>
        <v>145</v>
      </c>
      <c r="C152" s="16">
        <v>184</v>
      </c>
      <c r="D152" s="104">
        <v>4.4749999999999996</v>
      </c>
      <c r="E152" s="59"/>
      <c r="F152" s="11"/>
      <c r="G152" s="25">
        <f t="shared" si="10"/>
        <v>67.125</v>
      </c>
      <c r="H152" s="26">
        <v>20</v>
      </c>
      <c r="I152" s="12">
        <v>50</v>
      </c>
      <c r="J152" s="13">
        <f t="shared" si="9"/>
        <v>137.125</v>
      </c>
    </row>
    <row r="153" spans="1:10" x14ac:dyDescent="0.25">
      <c r="A153" s="168"/>
      <c r="B153" s="27">
        <f t="shared" si="11"/>
        <v>146</v>
      </c>
      <c r="C153" s="16">
        <v>185</v>
      </c>
      <c r="D153" s="104">
        <v>4</v>
      </c>
      <c r="E153" s="59"/>
      <c r="F153" s="11"/>
      <c r="G153" s="25">
        <f t="shared" si="10"/>
        <v>60</v>
      </c>
      <c r="H153" s="26">
        <v>20</v>
      </c>
      <c r="I153" s="12">
        <v>50</v>
      </c>
      <c r="J153" s="13">
        <f t="shared" si="9"/>
        <v>130</v>
      </c>
    </row>
    <row r="154" spans="1:10" x14ac:dyDescent="0.25">
      <c r="A154" s="168"/>
      <c r="B154" s="27">
        <f t="shared" si="11"/>
        <v>147</v>
      </c>
      <c r="C154" s="16">
        <v>186</v>
      </c>
      <c r="D154" s="104">
        <v>4</v>
      </c>
      <c r="E154" s="59"/>
      <c r="F154" s="11"/>
      <c r="G154" s="25">
        <f t="shared" si="10"/>
        <v>60</v>
      </c>
      <c r="H154" s="26">
        <v>20</v>
      </c>
      <c r="I154" s="12">
        <v>50</v>
      </c>
      <c r="J154" s="13">
        <f t="shared" si="9"/>
        <v>130</v>
      </c>
    </row>
    <row r="155" spans="1:10" x14ac:dyDescent="0.25">
      <c r="A155" s="168"/>
      <c r="B155" s="27">
        <f t="shared" si="11"/>
        <v>148</v>
      </c>
      <c r="C155" s="16">
        <v>187</v>
      </c>
      <c r="D155" s="106">
        <v>4.03</v>
      </c>
      <c r="E155" s="59"/>
      <c r="F155" s="11"/>
      <c r="G155" s="25">
        <f t="shared" si="10"/>
        <v>60.45</v>
      </c>
      <c r="H155" s="26">
        <v>20</v>
      </c>
      <c r="I155" s="12">
        <v>50</v>
      </c>
      <c r="J155" s="13">
        <f t="shared" si="9"/>
        <v>130.44999999999999</v>
      </c>
    </row>
    <row r="156" spans="1:10" x14ac:dyDescent="0.25">
      <c r="A156" s="168"/>
      <c r="B156" s="27">
        <f t="shared" si="11"/>
        <v>149</v>
      </c>
      <c r="C156" s="16">
        <v>188</v>
      </c>
      <c r="D156" s="105">
        <v>4.09</v>
      </c>
      <c r="E156" s="59"/>
      <c r="F156" s="11"/>
      <c r="G156" s="25">
        <f t="shared" si="10"/>
        <v>61.349999999999994</v>
      </c>
      <c r="H156" s="26">
        <v>20</v>
      </c>
      <c r="I156" s="12">
        <v>50</v>
      </c>
      <c r="J156" s="13">
        <f t="shared" si="9"/>
        <v>131.35</v>
      </c>
    </row>
    <row r="157" spans="1:10" x14ac:dyDescent="0.25">
      <c r="A157" s="168"/>
      <c r="B157" s="27">
        <f t="shared" si="11"/>
        <v>150</v>
      </c>
      <c r="C157" s="33">
        <v>189</v>
      </c>
      <c r="D157" s="104">
        <v>4.3899999999999997</v>
      </c>
      <c r="E157" s="59"/>
      <c r="F157" s="11"/>
      <c r="G157" s="25">
        <f t="shared" si="10"/>
        <v>65.849999999999994</v>
      </c>
      <c r="H157" s="26">
        <v>20</v>
      </c>
      <c r="I157" s="12">
        <v>50</v>
      </c>
      <c r="J157" s="13">
        <f t="shared" si="9"/>
        <v>135.85</v>
      </c>
    </row>
    <row r="158" spans="1:10" x14ac:dyDescent="0.25">
      <c r="A158" s="168"/>
      <c r="B158" s="27">
        <f t="shared" si="11"/>
        <v>151</v>
      </c>
      <c r="C158" s="16">
        <v>190</v>
      </c>
      <c r="D158" s="104">
        <v>4.28</v>
      </c>
      <c r="E158" s="59"/>
      <c r="F158" s="11"/>
      <c r="G158" s="25">
        <f t="shared" si="10"/>
        <v>64.2</v>
      </c>
      <c r="H158" s="26">
        <v>20</v>
      </c>
      <c r="I158" s="12">
        <v>50</v>
      </c>
      <c r="J158" s="13">
        <f t="shared" si="9"/>
        <v>134.19999999999999</v>
      </c>
    </row>
    <row r="159" spans="1:10" x14ac:dyDescent="0.25">
      <c r="A159" s="168"/>
      <c r="B159" s="27">
        <f t="shared" si="11"/>
        <v>152</v>
      </c>
      <c r="C159" s="16">
        <v>191</v>
      </c>
      <c r="D159" s="104">
        <v>5.04</v>
      </c>
      <c r="E159" s="59"/>
      <c r="F159" s="11"/>
      <c r="G159" s="25">
        <f t="shared" si="10"/>
        <v>75.599999999999994</v>
      </c>
      <c r="H159" s="26">
        <v>20</v>
      </c>
      <c r="I159" s="12">
        <v>50</v>
      </c>
      <c r="J159" s="13">
        <f t="shared" si="9"/>
        <v>145.6</v>
      </c>
    </row>
    <row r="160" spans="1:10" x14ac:dyDescent="0.25">
      <c r="A160" s="168"/>
      <c r="B160" s="27">
        <f t="shared" si="11"/>
        <v>153</v>
      </c>
      <c r="C160" s="34">
        <v>192</v>
      </c>
      <c r="D160" s="104">
        <v>3.98</v>
      </c>
      <c r="E160" s="59"/>
      <c r="F160" s="11"/>
      <c r="G160" s="25">
        <f t="shared" si="10"/>
        <v>59.7</v>
      </c>
      <c r="H160" s="26">
        <v>20</v>
      </c>
      <c r="I160" s="12">
        <v>50</v>
      </c>
      <c r="J160" s="13">
        <f t="shared" si="9"/>
        <v>129.69999999999999</v>
      </c>
    </row>
    <row r="161" spans="1:10" x14ac:dyDescent="0.25">
      <c r="A161" s="168"/>
      <c r="B161" s="35">
        <f t="shared" si="11"/>
        <v>154</v>
      </c>
      <c r="C161" s="16">
        <v>193</v>
      </c>
      <c r="D161" s="104">
        <v>3.85</v>
      </c>
      <c r="E161" s="59"/>
      <c r="F161" s="11"/>
      <c r="G161" s="25">
        <f t="shared" si="10"/>
        <v>57.75</v>
      </c>
      <c r="H161" s="26">
        <v>20</v>
      </c>
      <c r="I161" s="12">
        <v>50</v>
      </c>
      <c r="J161" s="13">
        <f t="shared" si="9"/>
        <v>127.75</v>
      </c>
    </row>
    <row r="162" spans="1:10" x14ac:dyDescent="0.25">
      <c r="A162" s="168"/>
      <c r="B162" s="27">
        <f t="shared" si="11"/>
        <v>155</v>
      </c>
      <c r="C162" s="36">
        <v>194</v>
      </c>
      <c r="D162" s="104">
        <f>3.82+4.09</f>
        <v>7.91</v>
      </c>
      <c r="E162" s="59"/>
      <c r="F162" s="11">
        <v>139</v>
      </c>
      <c r="G162" s="25">
        <f t="shared" si="10"/>
        <v>118.65</v>
      </c>
      <c r="H162" s="26">
        <v>20</v>
      </c>
      <c r="I162" s="12">
        <v>50</v>
      </c>
      <c r="J162" s="13">
        <f t="shared" si="9"/>
        <v>49.650000000000006</v>
      </c>
    </row>
    <row r="163" spans="1:10" x14ac:dyDescent="0.25">
      <c r="A163" s="168"/>
      <c r="B163" s="27">
        <f t="shared" si="11"/>
        <v>156</v>
      </c>
      <c r="C163" s="16">
        <v>195</v>
      </c>
      <c r="D163" s="106">
        <v>4.0199999999999996</v>
      </c>
      <c r="E163" s="59"/>
      <c r="F163" s="11"/>
      <c r="G163" s="25">
        <f t="shared" si="10"/>
        <v>60.3</v>
      </c>
      <c r="H163" s="26">
        <v>20</v>
      </c>
      <c r="I163" s="12">
        <v>50</v>
      </c>
      <c r="J163" s="13">
        <f t="shared" si="9"/>
        <v>130.30000000000001</v>
      </c>
    </row>
    <row r="164" spans="1:10" x14ac:dyDescent="0.25">
      <c r="A164" s="168"/>
      <c r="B164" s="27">
        <f t="shared" si="11"/>
        <v>157</v>
      </c>
      <c r="C164" s="16">
        <v>196</v>
      </c>
      <c r="D164" s="104">
        <v>3.85</v>
      </c>
      <c r="E164" s="59"/>
      <c r="F164" s="11"/>
      <c r="G164" s="25">
        <f t="shared" si="10"/>
        <v>57.75</v>
      </c>
      <c r="H164" s="26">
        <v>20</v>
      </c>
      <c r="I164" s="12">
        <v>50</v>
      </c>
      <c r="J164" s="13">
        <f t="shared" si="9"/>
        <v>127.75</v>
      </c>
    </row>
    <row r="165" spans="1:10" x14ac:dyDescent="0.25">
      <c r="A165" s="168"/>
      <c r="B165" s="37">
        <f t="shared" si="11"/>
        <v>158</v>
      </c>
      <c r="C165" s="16">
        <v>197</v>
      </c>
      <c r="D165" s="104">
        <v>4</v>
      </c>
      <c r="E165" s="59"/>
      <c r="F165" s="11">
        <v>182.75</v>
      </c>
      <c r="G165" s="25">
        <f t="shared" si="10"/>
        <v>60</v>
      </c>
      <c r="H165" s="22">
        <v>20</v>
      </c>
      <c r="I165" s="12">
        <v>50</v>
      </c>
      <c r="J165" s="13">
        <f t="shared" si="9"/>
        <v>-52.75</v>
      </c>
    </row>
    <row r="166" spans="1:10" x14ac:dyDescent="0.25">
      <c r="A166" s="168"/>
      <c r="B166" s="27">
        <v>162</v>
      </c>
      <c r="C166" s="16">
        <v>198</v>
      </c>
      <c r="D166" s="104">
        <v>4.18</v>
      </c>
      <c r="E166" s="60">
        <v>82.7</v>
      </c>
      <c r="F166" s="11"/>
      <c r="G166" s="25">
        <f t="shared" si="10"/>
        <v>62.699999999999996</v>
      </c>
      <c r="H166" s="26">
        <v>20</v>
      </c>
      <c r="I166" s="12">
        <v>50</v>
      </c>
      <c r="J166" s="13">
        <f t="shared" si="9"/>
        <v>215.4</v>
      </c>
    </row>
    <row r="167" spans="1:10" x14ac:dyDescent="0.25">
      <c r="A167" s="168"/>
      <c r="B167" s="27">
        <v>163</v>
      </c>
      <c r="C167" s="16">
        <v>199</v>
      </c>
      <c r="D167" s="104">
        <v>3.85</v>
      </c>
      <c r="E167" s="59"/>
      <c r="F167" s="11"/>
      <c r="G167" s="25">
        <f t="shared" si="10"/>
        <v>57.75</v>
      </c>
      <c r="H167" s="26">
        <v>20</v>
      </c>
      <c r="I167" s="12">
        <v>50</v>
      </c>
      <c r="J167" s="13">
        <f t="shared" si="9"/>
        <v>127.75</v>
      </c>
    </row>
    <row r="168" spans="1:10" x14ac:dyDescent="0.25">
      <c r="A168" s="168"/>
      <c r="B168" s="27">
        <f t="shared" ref="B168:B230" si="12">+B167+1</f>
        <v>164</v>
      </c>
      <c r="C168" s="16">
        <v>200</v>
      </c>
      <c r="D168" s="105">
        <v>3.95</v>
      </c>
      <c r="E168" s="59"/>
      <c r="F168" s="11"/>
      <c r="G168" s="25">
        <f t="shared" si="10"/>
        <v>59.25</v>
      </c>
      <c r="H168" s="26">
        <v>20</v>
      </c>
      <c r="I168" s="12">
        <v>50</v>
      </c>
      <c r="J168" s="13">
        <f t="shared" si="9"/>
        <v>129.25</v>
      </c>
    </row>
    <row r="169" spans="1:10" x14ac:dyDescent="0.25">
      <c r="A169" s="168"/>
      <c r="B169" s="27">
        <f t="shared" si="12"/>
        <v>165</v>
      </c>
      <c r="C169" s="16">
        <v>201</v>
      </c>
      <c r="D169" s="104">
        <v>4.1100000000000003</v>
      </c>
      <c r="E169" s="59"/>
      <c r="F169" s="11"/>
      <c r="G169" s="25">
        <f t="shared" si="10"/>
        <v>61.650000000000006</v>
      </c>
      <c r="H169" s="26">
        <v>20</v>
      </c>
      <c r="I169" s="12">
        <v>50</v>
      </c>
      <c r="J169" s="13">
        <f t="shared" si="9"/>
        <v>131.65</v>
      </c>
    </row>
    <row r="170" spans="1:10" x14ac:dyDescent="0.25">
      <c r="A170" s="168"/>
      <c r="B170" s="27">
        <f t="shared" si="12"/>
        <v>166</v>
      </c>
      <c r="C170" s="16">
        <v>202</v>
      </c>
      <c r="D170" s="104">
        <v>4.2699999999999996</v>
      </c>
      <c r="E170" s="59"/>
      <c r="F170" s="11"/>
      <c r="G170" s="25">
        <f t="shared" si="10"/>
        <v>64.05</v>
      </c>
      <c r="H170" s="26">
        <v>20</v>
      </c>
      <c r="I170" s="12">
        <v>50</v>
      </c>
      <c r="J170" s="13">
        <f t="shared" si="9"/>
        <v>134.05000000000001</v>
      </c>
    </row>
    <row r="171" spans="1:10" x14ac:dyDescent="0.25">
      <c r="A171" s="168"/>
      <c r="B171" s="27">
        <f t="shared" si="12"/>
        <v>167</v>
      </c>
      <c r="C171" s="16">
        <v>203.20400000000001</v>
      </c>
      <c r="D171" s="104">
        <f>4+3.91</f>
        <v>7.91</v>
      </c>
      <c r="E171" s="59"/>
      <c r="F171" s="11"/>
      <c r="G171" s="25">
        <f t="shared" si="10"/>
        <v>118.65</v>
      </c>
      <c r="H171" s="26">
        <v>20</v>
      </c>
      <c r="I171" s="12">
        <v>50</v>
      </c>
      <c r="J171" s="13">
        <f t="shared" si="9"/>
        <v>188.65</v>
      </c>
    </row>
    <row r="172" spans="1:10" x14ac:dyDescent="0.25">
      <c r="A172" s="168"/>
      <c r="B172" s="27">
        <f t="shared" si="12"/>
        <v>168</v>
      </c>
      <c r="C172" s="16">
        <v>205</v>
      </c>
      <c r="D172" s="104">
        <v>6.39</v>
      </c>
      <c r="E172" s="59"/>
      <c r="F172" s="11"/>
      <c r="G172" s="25">
        <f t="shared" si="10"/>
        <v>95.85</v>
      </c>
      <c r="H172" s="26">
        <v>20</v>
      </c>
      <c r="I172" s="12">
        <v>50</v>
      </c>
      <c r="J172" s="13">
        <f t="shared" si="9"/>
        <v>165.85</v>
      </c>
    </row>
    <row r="173" spans="1:10" x14ac:dyDescent="0.25">
      <c r="A173" s="168"/>
      <c r="B173" s="27">
        <f t="shared" si="12"/>
        <v>169</v>
      </c>
      <c r="C173" s="16">
        <v>206</v>
      </c>
      <c r="D173" s="104">
        <v>4.05</v>
      </c>
      <c r="E173" s="59"/>
      <c r="F173" s="11"/>
      <c r="G173" s="25">
        <f t="shared" si="10"/>
        <v>60.75</v>
      </c>
      <c r="H173" s="26">
        <v>20</v>
      </c>
      <c r="I173" s="12">
        <v>50</v>
      </c>
      <c r="J173" s="13">
        <f t="shared" si="9"/>
        <v>130.75</v>
      </c>
    </row>
    <row r="174" spans="1:10" x14ac:dyDescent="0.25">
      <c r="A174" s="168"/>
      <c r="B174" s="38">
        <f t="shared" si="12"/>
        <v>170</v>
      </c>
      <c r="C174" s="34">
        <v>207</v>
      </c>
      <c r="D174" s="106">
        <v>4.09</v>
      </c>
      <c r="E174" s="59"/>
      <c r="F174" s="11"/>
      <c r="G174" s="25">
        <f t="shared" si="10"/>
        <v>61.349999999999994</v>
      </c>
      <c r="H174" s="26">
        <v>20</v>
      </c>
      <c r="I174" s="12">
        <v>50</v>
      </c>
      <c r="J174" s="13">
        <f t="shared" si="9"/>
        <v>131.35</v>
      </c>
    </row>
    <row r="175" spans="1:10" x14ac:dyDescent="0.25">
      <c r="A175" s="169"/>
      <c r="B175" s="39">
        <v>171</v>
      </c>
      <c r="C175" s="16">
        <v>208</v>
      </c>
      <c r="D175" s="106">
        <v>4.09</v>
      </c>
      <c r="E175" s="59"/>
      <c r="F175" s="11"/>
      <c r="G175" s="25">
        <f t="shared" si="10"/>
        <v>61.349999999999994</v>
      </c>
      <c r="H175" s="26">
        <v>20</v>
      </c>
      <c r="I175" s="12">
        <v>50</v>
      </c>
      <c r="J175" s="13">
        <f t="shared" si="9"/>
        <v>131.35</v>
      </c>
    </row>
    <row r="176" spans="1:10" x14ac:dyDescent="0.25">
      <c r="A176" s="168"/>
      <c r="B176" s="27">
        <v>172</v>
      </c>
      <c r="C176" s="28">
        <v>209</v>
      </c>
      <c r="D176" s="113">
        <v>3.91</v>
      </c>
      <c r="E176" s="59"/>
      <c r="F176" s="11"/>
      <c r="G176" s="25">
        <f t="shared" ref="G176:G191" si="13">+D176*$G$3</f>
        <v>58.650000000000006</v>
      </c>
      <c r="H176" s="26">
        <v>20</v>
      </c>
      <c r="I176" s="12">
        <v>50</v>
      </c>
      <c r="J176" s="13">
        <f t="shared" si="9"/>
        <v>128.65</v>
      </c>
    </row>
    <row r="177" spans="1:10" x14ac:dyDescent="0.25">
      <c r="A177" s="168"/>
      <c r="B177" s="27">
        <f t="shared" si="12"/>
        <v>173</v>
      </c>
      <c r="C177" s="16">
        <v>210</v>
      </c>
      <c r="D177" s="113">
        <v>4.03</v>
      </c>
      <c r="E177" s="59"/>
      <c r="F177" s="11"/>
      <c r="G177" s="25">
        <f t="shared" si="13"/>
        <v>60.45</v>
      </c>
      <c r="H177" s="26">
        <v>20</v>
      </c>
      <c r="I177" s="12">
        <v>50</v>
      </c>
      <c r="J177" s="13">
        <f t="shared" si="9"/>
        <v>130.44999999999999</v>
      </c>
    </row>
    <row r="178" spans="1:10" x14ac:dyDescent="0.25">
      <c r="A178" s="168"/>
      <c r="B178" s="27">
        <f t="shared" si="12"/>
        <v>174</v>
      </c>
      <c r="C178" s="16">
        <v>211</v>
      </c>
      <c r="D178" s="106">
        <v>3.94</v>
      </c>
      <c r="E178" s="59"/>
      <c r="F178" s="11"/>
      <c r="G178" s="25">
        <f t="shared" si="13"/>
        <v>59.1</v>
      </c>
      <c r="H178" s="26">
        <v>20</v>
      </c>
      <c r="I178" s="12">
        <v>50</v>
      </c>
      <c r="J178" s="13">
        <f t="shared" si="9"/>
        <v>129.1</v>
      </c>
    </row>
    <row r="179" spans="1:10" x14ac:dyDescent="0.25">
      <c r="A179" s="168"/>
      <c r="B179" s="27">
        <f t="shared" si="12"/>
        <v>175</v>
      </c>
      <c r="C179" s="16">
        <v>212</v>
      </c>
      <c r="D179" s="104">
        <v>4.28</v>
      </c>
      <c r="E179" s="60">
        <v>199.22</v>
      </c>
      <c r="F179" s="11"/>
      <c r="G179" s="25">
        <f t="shared" si="13"/>
        <v>64.2</v>
      </c>
      <c r="H179" s="26">
        <v>20</v>
      </c>
      <c r="I179" s="12">
        <v>50</v>
      </c>
      <c r="J179" s="13">
        <f t="shared" si="9"/>
        <v>333.42</v>
      </c>
    </row>
    <row r="180" spans="1:10" x14ac:dyDescent="0.25">
      <c r="A180" s="168"/>
      <c r="B180" s="27">
        <f t="shared" si="12"/>
        <v>176</v>
      </c>
      <c r="C180" s="16">
        <v>213</v>
      </c>
      <c r="D180" s="106">
        <v>3.75</v>
      </c>
      <c r="E180" s="59"/>
      <c r="F180" s="11"/>
      <c r="G180" s="25">
        <f t="shared" si="13"/>
        <v>56.25</v>
      </c>
      <c r="H180" s="26">
        <v>20</v>
      </c>
      <c r="I180" s="12">
        <v>50</v>
      </c>
      <c r="J180" s="13">
        <f t="shared" si="9"/>
        <v>126.25</v>
      </c>
    </row>
    <row r="181" spans="1:10" x14ac:dyDescent="0.25">
      <c r="A181" s="168"/>
      <c r="B181" s="27">
        <f t="shared" si="12"/>
        <v>177</v>
      </c>
      <c r="C181" s="16">
        <v>214</v>
      </c>
      <c r="D181" s="104">
        <v>4.3899999999999997</v>
      </c>
      <c r="E181" s="59"/>
      <c r="F181" s="11"/>
      <c r="G181" s="25">
        <f t="shared" si="13"/>
        <v>65.849999999999994</v>
      </c>
      <c r="H181" s="26">
        <v>20</v>
      </c>
      <c r="I181" s="12">
        <v>50</v>
      </c>
      <c r="J181" s="13">
        <f t="shared" si="9"/>
        <v>135.85</v>
      </c>
    </row>
    <row r="182" spans="1:10" x14ac:dyDescent="0.25">
      <c r="A182" s="168"/>
      <c r="B182" s="27">
        <f t="shared" si="12"/>
        <v>178</v>
      </c>
      <c r="C182" s="16">
        <v>215</v>
      </c>
      <c r="D182" s="106">
        <v>5.13</v>
      </c>
      <c r="E182" s="59"/>
      <c r="F182" s="11"/>
      <c r="G182" s="25">
        <f t="shared" si="13"/>
        <v>76.95</v>
      </c>
      <c r="H182" s="26">
        <v>20</v>
      </c>
      <c r="I182" s="12">
        <v>50</v>
      </c>
      <c r="J182" s="13">
        <f t="shared" si="9"/>
        <v>146.94999999999999</v>
      </c>
    </row>
    <row r="183" spans="1:10" x14ac:dyDescent="0.25">
      <c r="A183" s="168"/>
      <c r="B183" s="27">
        <f t="shared" si="12"/>
        <v>179</v>
      </c>
      <c r="C183" s="40">
        <v>216</v>
      </c>
      <c r="D183" s="104">
        <v>3.99</v>
      </c>
      <c r="E183" s="59"/>
      <c r="F183" s="11"/>
      <c r="G183" s="25">
        <f t="shared" si="13"/>
        <v>59.85</v>
      </c>
      <c r="H183" s="26">
        <v>20</v>
      </c>
      <c r="I183" s="12">
        <v>50</v>
      </c>
      <c r="J183" s="13">
        <f t="shared" si="9"/>
        <v>129.85</v>
      </c>
    </row>
    <row r="184" spans="1:10" x14ac:dyDescent="0.25">
      <c r="A184" s="168"/>
      <c r="B184" s="27">
        <f t="shared" si="12"/>
        <v>180</v>
      </c>
      <c r="C184" s="16">
        <v>217</v>
      </c>
      <c r="D184" s="104">
        <v>3.86</v>
      </c>
      <c r="E184" s="59"/>
      <c r="F184" s="11"/>
      <c r="G184" s="25">
        <f t="shared" si="13"/>
        <v>57.9</v>
      </c>
      <c r="H184" s="26">
        <v>20</v>
      </c>
      <c r="I184" s="12">
        <v>50</v>
      </c>
      <c r="J184" s="13">
        <f t="shared" si="9"/>
        <v>127.9</v>
      </c>
    </row>
    <row r="185" spans="1:10" x14ac:dyDescent="0.25">
      <c r="A185" s="168"/>
      <c r="B185" s="27">
        <f t="shared" si="12"/>
        <v>181</v>
      </c>
      <c r="C185" s="41">
        <v>218</v>
      </c>
      <c r="D185" s="104">
        <v>3.89</v>
      </c>
      <c r="E185" s="59"/>
      <c r="F185" s="11"/>
      <c r="G185" s="25">
        <f t="shared" si="13"/>
        <v>58.35</v>
      </c>
      <c r="H185" s="26">
        <v>20</v>
      </c>
      <c r="I185" s="12">
        <v>50</v>
      </c>
      <c r="J185" s="13">
        <f t="shared" si="9"/>
        <v>128.35</v>
      </c>
    </row>
    <row r="186" spans="1:10" x14ac:dyDescent="0.25">
      <c r="A186" s="168"/>
      <c r="B186" s="27">
        <f t="shared" si="12"/>
        <v>182</v>
      </c>
      <c r="C186" s="31">
        <v>219</v>
      </c>
      <c r="D186" s="104">
        <v>4</v>
      </c>
      <c r="E186" s="59"/>
      <c r="F186" s="11"/>
      <c r="G186" s="25">
        <f t="shared" si="13"/>
        <v>60</v>
      </c>
      <c r="H186" s="26">
        <v>20</v>
      </c>
      <c r="I186" s="12">
        <v>50</v>
      </c>
      <c r="J186" s="13">
        <f t="shared" si="9"/>
        <v>130</v>
      </c>
    </row>
    <row r="187" spans="1:10" x14ac:dyDescent="0.25">
      <c r="A187" s="168"/>
      <c r="B187" s="27">
        <f t="shared" si="12"/>
        <v>183</v>
      </c>
      <c r="C187" s="16">
        <v>220</v>
      </c>
      <c r="D187" s="104">
        <v>4</v>
      </c>
      <c r="E187" s="59"/>
      <c r="F187" s="11"/>
      <c r="G187" s="25">
        <f t="shared" si="13"/>
        <v>60</v>
      </c>
      <c r="H187" s="26">
        <v>20</v>
      </c>
      <c r="I187" s="12">
        <v>50</v>
      </c>
      <c r="J187" s="13">
        <f t="shared" si="9"/>
        <v>130</v>
      </c>
    </row>
    <row r="188" spans="1:10" x14ac:dyDescent="0.25">
      <c r="A188" s="168"/>
      <c r="B188" s="27">
        <f t="shared" si="12"/>
        <v>184</v>
      </c>
      <c r="C188" s="28" t="s">
        <v>30</v>
      </c>
      <c r="D188" s="104">
        <f>3.83+4.68</f>
        <v>8.51</v>
      </c>
      <c r="E188" s="59"/>
      <c r="F188" s="11"/>
      <c r="G188" s="25">
        <f t="shared" si="13"/>
        <v>127.64999999999999</v>
      </c>
      <c r="H188" s="26">
        <v>20</v>
      </c>
      <c r="I188" s="12">
        <v>50</v>
      </c>
      <c r="J188" s="13">
        <f t="shared" si="9"/>
        <v>197.64999999999998</v>
      </c>
    </row>
    <row r="189" spans="1:10" x14ac:dyDescent="0.25">
      <c r="A189" s="168"/>
      <c r="B189" s="27">
        <f t="shared" si="12"/>
        <v>185</v>
      </c>
      <c r="C189" s="16">
        <v>222</v>
      </c>
      <c r="D189" s="104">
        <v>3.94</v>
      </c>
      <c r="E189" s="59"/>
      <c r="F189" s="11"/>
      <c r="G189" s="25">
        <f t="shared" si="13"/>
        <v>59.1</v>
      </c>
      <c r="H189" s="26">
        <v>20</v>
      </c>
      <c r="I189" s="12">
        <v>50</v>
      </c>
      <c r="J189" s="13">
        <f t="shared" si="9"/>
        <v>129.1</v>
      </c>
    </row>
    <row r="190" spans="1:10" x14ac:dyDescent="0.25">
      <c r="A190" s="168"/>
      <c r="B190" s="37">
        <f t="shared" si="12"/>
        <v>186</v>
      </c>
      <c r="C190" s="16">
        <v>223</v>
      </c>
      <c r="D190" s="104">
        <v>5.58</v>
      </c>
      <c r="E190" s="59"/>
      <c r="F190" s="11"/>
      <c r="G190" s="25">
        <f t="shared" si="13"/>
        <v>83.7</v>
      </c>
      <c r="H190" s="26">
        <v>20</v>
      </c>
      <c r="I190" s="12">
        <v>50</v>
      </c>
      <c r="J190" s="13">
        <f t="shared" si="9"/>
        <v>153.69999999999999</v>
      </c>
    </row>
    <row r="191" spans="1:10" x14ac:dyDescent="0.25">
      <c r="A191" s="168"/>
      <c r="B191" s="37">
        <v>187</v>
      </c>
      <c r="C191" s="16">
        <v>224</v>
      </c>
      <c r="D191" s="104">
        <v>4.22</v>
      </c>
      <c r="E191" s="59"/>
      <c r="F191" s="11"/>
      <c r="G191" s="25">
        <f t="shared" si="13"/>
        <v>63.3</v>
      </c>
      <c r="H191" s="26">
        <v>20</v>
      </c>
      <c r="I191" s="12">
        <v>50</v>
      </c>
      <c r="J191" s="13">
        <f t="shared" si="9"/>
        <v>133.30000000000001</v>
      </c>
    </row>
    <row r="192" spans="1:10" x14ac:dyDescent="0.25">
      <c r="A192" s="168"/>
      <c r="B192" s="27">
        <v>188</v>
      </c>
      <c r="C192" s="16" t="s">
        <v>31</v>
      </c>
      <c r="D192" s="104">
        <f>4.1+4.54</f>
        <v>8.64</v>
      </c>
      <c r="E192" s="59"/>
      <c r="F192" s="11"/>
      <c r="G192" s="25">
        <f t="shared" ref="G192:G198" si="14">+D192*$G$3</f>
        <v>129.60000000000002</v>
      </c>
      <c r="H192" s="26">
        <v>20</v>
      </c>
      <c r="I192" s="12">
        <v>50</v>
      </c>
      <c r="J192" s="13">
        <f t="shared" si="9"/>
        <v>199.60000000000002</v>
      </c>
    </row>
    <row r="193" spans="1:10" x14ac:dyDescent="0.25">
      <c r="A193" s="168"/>
      <c r="B193" s="27">
        <f t="shared" si="12"/>
        <v>189</v>
      </c>
      <c r="C193" s="16">
        <v>225</v>
      </c>
      <c r="D193" s="104">
        <v>5</v>
      </c>
      <c r="E193" s="59"/>
      <c r="F193" s="11"/>
      <c r="G193" s="25">
        <f t="shared" si="14"/>
        <v>75</v>
      </c>
      <c r="H193" s="26">
        <v>20</v>
      </c>
      <c r="I193" s="12">
        <v>50</v>
      </c>
      <c r="J193" s="13">
        <f t="shared" si="9"/>
        <v>145</v>
      </c>
    </row>
    <row r="194" spans="1:10" x14ac:dyDescent="0.25">
      <c r="A194" s="168"/>
      <c r="B194" s="27">
        <f t="shared" si="12"/>
        <v>190</v>
      </c>
      <c r="C194" s="16">
        <v>226</v>
      </c>
      <c r="D194" s="104">
        <v>4.0199999999999996</v>
      </c>
      <c r="E194" s="59"/>
      <c r="F194" s="11"/>
      <c r="G194" s="25">
        <f t="shared" si="14"/>
        <v>60.3</v>
      </c>
      <c r="H194" s="26">
        <v>20</v>
      </c>
      <c r="I194" s="12">
        <v>50</v>
      </c>
      <c r="J194" s="13">
        <f t="shared" si="9"/>
        <v>130.30000000000001</v>
      </c>
    </row>
    <row r="195" spans="1:10" x14ac:dyDescent="0.25">
      <c r="A195" s="168"/>
      <c r="B195" s="27">
        <f t="shared" si="12"/>
        <v>191</v>
      </c>
      <c r="C195" s="16">
        <v>228</v>
      </c>
      <c r="D195" s="106">
        <v>4.1500000000000004</v>
      </c>
      <c r="E195" s="60">
        <v>82.25</v>
      </c>
      <c r="F195" s="11"/>
      <c r="G195" s="25">
        <f t="shared" si="14"/>
        <v>62.250000000000007</v>
      </c>
      <c r="H195" s="26">
        <v>20</v>
      </c>
      <c r="I195" s="12">
        <v>50</v>
      </c>
      <c r="J195" s="13">
        <f t="shared" si="9"/>
        <v>214.5</v>
      </c>
    </row>
    <row r="196" spans="1:10" x14ac:dyDescent="0.25">
      <c r="A196" s="168"/>
      <c r="B196" s="27">
        <f t="shared" si="12"/>
        <v>192</v>
      </c>
      <c r="C196" s="16">
        <v>230</v>
      </c>
      <c r="D196" s="106">
        <v>6.07</v>
      </c>
      <c r="E196" s="59"/>
      <c r="F196" s="11"/>
      <c r="G196" s="25">
        <f t="shared" si="14"/>
        <v>91.050000000000011</v>
      </c>
      <c r="H196" s="26">
        <v>20</v>
      </c>
      <c r="I196" s="12">
        <v>50</v>
      </c>
      <c r="J196" s="13">
        <f t="shared" si="9"/>
        <v>161.05000000000001</v>
      </c>
    </row>
    <row r="197" spans="1:10" x14ac:dyDescent="0.25">
      <c r="A197" s="168"/>
      <c r="B197" s="27">
        <f t="shared" si="12"/>
        <v>193</v>
      </c>
      <c r="C197" s="16">
        <v>231</v>
      </c>
      <c r="D197" s="105">
        <v>4.03</v>
      </c>
      <c r="E197" s="59"/>
      <c r="F197" s="11"/>
      <c r="G197" s="25">
        <f t="shared" si="14"/>
        <v>60.45</v>
      </c>
      <c r="H197" s="26">
        <v>20</v>
      </c>
      <c r="I197" s="12">
        <v>50</v>
      </c>
      <c r="J197" s="13">
        <f t="shared" si="9"/>
        <v>130.44999999999999</v>
      </c>
    </row>
    <row r="198" spans="1:10" ht="15.75" thickBot="1" x14ac:dyDescent="0.3">
      <c r="A198" s="168"/>
      <c r="B198" s="38">
        <f t="shared" si="12"/>
        <v>194</v>
      </c>
      <c r="C198" s="34">
        <v>232</v>
      </c>
      <c r="D198" s="104">
        <v>4.21</v>
      </c>
      <c r="E198" s="59"/>
      <c r="F198" s="11"/>
      <c r="G198" s="25">
        <f t="shared" si="14"/>
        <v>63.15</v>
      </c>
      <c r="H198" s="26">
        <v>20</v>
      </c>
      <c r="I198" s="12">
        <v>50</v>
      </c>
      <c r="J198" s="13">
        <f t="shared" si="9"/>
        <v>133.15</v>
      </c>
    </row>
    <row r="199" spans="1:10" s="107" customFormat="1" ht="16.5" thickBot="1" x14ac:dyDescent="0.3">
      <c r="A199" s="122"/>
      <c r="B199" s="150"/>
      <c r="C199" s="151"/>
      <c r="D199" s="123"/>
      <c r="E199" s="123"/>
      <c r="F199" s="124"/>
      <c r="G199" s="125"/>
      <c r="H199" s="126"/>
      <c r="I199" s="127"/>
      <c r="J199" s="128"/>
    </row>
    <row r="200" spans="1:10" x14ac:dyDescent="0.25">
      <c r="A200" s="160" t="s">
        <v>32</v>
      </c>
      <c r="B200" s="9">
        <v>1</v>
      </c>
      <c r="C200" s="10" t="s">
        <v>33</v>
      </c>
      <c r="D200" s="114">
        <v>15.78</v>
      </c>
      <c r="E200" s="60">
        <v>256.7</v>
      </c>
      <c r="F200" s="11"/>
      <c r="G200" s="25">
        <f t="shared" ref="G200:G230" si="15">+D200*$G$3</f>
        <v>236.7</v>
      </c>
      <c r="H200" s="26">
        <v>20</v>
      </c>
      <c r="I200" s="29"/>
      <c r="J200" s="19">
        <f>(G200+H200+E200)-F200</f>
        <v>513.4</v>
      </c>
    </row>
    <row r="201" spans="1:10" x14ac:dyDescent="0.25">
      <c r="A201" s="160"/>
      <c r="B201" s="27">
        <v>2</v>
      </c>
      <c r="C201" s="16" t="s">
        <v>34</v>
      </c>
      <c r="D201" s="104">
        <v>10.57</v>
      </c>
      <c r="E201" s="59"/>
      <c r="F201" s="11"/>
      <c r="G201" s="25">
        <f t="shared" si="15"/>
        <v>158.55000000000001</v>
      </c>
      <c r="H201" s="26">
        <v>20</v>
      </c>
      <c r="I201" s="17"/>
      <c r="J201" s="19">
        <f t="shared" ref="J201:J263" si="16">(G201+H201+E201)-F201</f>
        <v>178.55</v>
      </c>
    </row>
    <row r="202" spans="1:10" x14ac:dyDescent="0.25">
      <c r="A202" s="160"/>
      <c r="B202" s="27">
        <v>3</v>
      </c>
      <c r="C202" s="28" t="s">
        <v>35</v>
      </c>
      <c r="D202" s="104">
        <f>4.5+4.7</f>
        <v>9.1999999999999993</v>
      </c>
      <c r="E202" s="59"/>
      <c r="F202" s="11"/>
      <c r="G202" s="25">
        <f t="shared" si="15"/>
        <v>138</v>
      </c>
      <c r="H202" s="26">
        <v>20</v>
      </c>
      <c r="I202" s="17"/>
      <c r="J202" s="19">
        <f t="shared" si="16"/>
        <v>158</v>
      </c>
    </row>
    <row r="203" spans="1:10" x14ac:dyDescent="0.25">
      <c r="A203" s="160"/>
      <c r="B203" s="27">
        <v>4</v>
      </c>
      <c r="C203" s="16">
        <v>233</v>
      </c>
      <c r="D203" s="104">
        <v>5.12</v>
      </c>
      <c r="E203" s="59"/>
      <c r="F203" s="11"/>
      <c r="G203" s="25">
        <f t="shared" si="15"/>
        <v>76.8</v>
      </c>
      <c r="H203" s="26">
        <v>20</v>
      </c>
      <c r="I203" s="17"/>
      <c r="J203" s="19">
        <f t="shared" si="16"/>
        <v>96.8</v>
      </c>
    </row>
    <row r="204" spans="1:10" x14ac:dyDescent="0.25">
      <c r="A204" s="160"/>
      <c r="B204" s="27">
        <f t="shared" si="12"/>
        <v>5</v>
      </c>
      <c r="C204" s="16">
        <v>234</v>
      </c>
      <c r="D204" s="104">
        <v>4.71</v>
      </c>
      <c r="E204" s="59"/>
      <c r="F204" s="11"/>
      <c r="G204" s="25">
        <f t="shared" si="15"/>
        <v>70.650000000000006</v>
      </c>
      <c r="H204" s="26">
        <v>20</v>
      </c>
      <c r="I204" s="17"/>
      <c r="J204" s="19">
        <f t="shared" si="16"/>
        <v>90.65</v>
      </c>
    </row>
    <row r="205" spans="1:10" x14ac:dyDescent="0.25">
      <c r="A205" s="160"/>
      <c r="B205" s="27">
        <f t="shared" si="12"/>
        <v>6</v>
      </c>
      <c r="C205" s="21">
        <v>235</v>
      </c>
      <c r="D205" s="103">
        <v>7</v>
      </c>
      <c r="E205" s="59"/>
      <c r="F205" s="11"/>
      <c r="G205" s="25">
        <f t="shared" si="15"/>
        <v>105</v>
      </c>
      <c r="H205" s="26">
        <v>20</v>
      </c>
      <c r="I205" s="17"/>
      <c r="J205" s="19">
        <f t="shared" si="16"/>
        <v>125</v>
      </c>
    </row>
    <row r="206" spans="1:10" x14ac:dyDescent="0.25">
      <c r="A206" s="160"/>
      <c r="B206" s="27">
        <f t="shared" si="12"/>
        <v>7</v>
      </c>
      <c r="C206" s="21">
        <v>236</v>
      </c>
      <c r="D206" s="103">
        <v>5.37</v>
      </c>
      <c r="E206" s="59"/>
      <c r="F206" s="11"/>
      <c r="G206" s="25">
        <f t="shared" si="15"/>
        <v>80.55</v>
      </c>
      <c r="H206" s="26">
        <v>20</v>
      </c>
      <c r="I206" s="17"/>
      <c r="J206" s="19">
        <f t="shared" si="16"/>
        <v>100.55</v>
      </c>
    </row>
    <row r="207" spans="1:10" x14ac:dyDescent="0.25">
      <c r="A207" s="160"/>
      <c r="B207" s="27">
        <f t="shared" si="12"/>
        <v>8</v>
      </c>
      <c r="C207" s="21">
        <v>237</v>
      </c>
      <c r="D207" s="118">
        <v>5.49</v>
      </c>
      <c r="E207" s="59"/>
      <c r="F207" s="11"/>
      <c r="G207" s="25">
        <f t="shared" si="15"/>
        <v>82.350000000000009</v>
      </c>
      <c r="H207" s="26">
        <v>20</v>
      </c>
      <c r="I207" s="17"/>
      <c r="J207" s="19">
        <f t="shared" si="16"/>
        <v>102.35000000000001</v>
      </c>
    </row>
    <row r="208" spans="1:10" x14ac:dyDescent="0.25">
      <c r="A208" s="160"/>
      <c r="B208" s="27">
        <f t="shared" si="12"/>
        <v>9</v>
      </c>
      <c r="C208" s="21">
        <v>238</v>
      </c>
      <c r="D208" s="118">
        <v>6.21</v>
      </c>
      <c r="E208" s="59"/>
      <c r="F208" s="11"/>
      <c r="G208" s="25">
        <f t="shared" si="15"/>
        <v>93.15</v>
      </c>
      <c r="H208" s="26">
        <v>20</v>
      </c>
      <c r="I208" s="17"/>
      <c r="J208" s="19">
        <f t="shared" si="16"/>
        <v>113.15</v>
      </c>
    </row>
    <row r="209" spans="1:10" x14ac:dyDescent="0.25">
      <c r="A209" s="160"/>
      <c r="B209" s="27">
        <f t="shared" si="12"/>
        <v>10</v>
      </c>
      <c r="C209" s="21">
        <v>239</v>
      </c>
      <c r="D209" s="119">
        <v>5.6079999999999997</v>
      </c>
      <c r="E209" s="59"/>
      <c r="F209" s="11"/>
      <c r="G209" s="25">
        <f t="shared" si="15"/>
        <v>84.11999999999999</v>
      </c>
      <c r="H209" s="26">
        <v>20</v>
      </c>
      <c r="I209" s="17"/>
      <c r="J209" s="19">
        <f t="shared" si="16"/>
        <v>104.11999999999999</v>
      </c>
    </row>
    <row r="210" spans="1:10" x14ac:dyDescent="0.25">
      <c r="A210" s="160"/>
      <c r="B210" s="27">
        <f t="shared" si="12"/>
        <v>11</v>
      </c>
      <c r="C210" s="21">
        <v>240</v>
      </c>
      <c r="D210" s="103">
        <v>6.97</v>
      </c>
      <c r="E210" s="59"/>
      <c r="F210" s="11"/>
      <c r="G210" s="25">
        <f t="shared" si="15"/>
        <v>104.55</v>
      </c>
      <c r="H210" s="26">
        <v>20</v>
      </c>
      <c r="I210" s="29"/>
      <c r="J210" s="19">
        <f t="shared" si="16"/>
        <v>124.55</v>
      </c>
    </row>
    <row r="211" spans="1:10" x14ac:dyDescent="0.25">
      <c r="A211" s="160"/>
      <c r="B211" s="27">
        <f t="shared" si="12"/>
        <v>12</v>
      </c>
      <c r="C211" s="21">
        <v>241</v>
      </c>
      <c r="D211" s="103">
        <v>6.41</v>
      </c>
      <c r="E211" s="60">
        <v>116.15</v>
      </c>
      <c r="F211" s="11"/>
      <c r="G211" s="25">
        <f t="shared" si="15"/>
        <v>96.15</v>
      </c>
      <c r="H211" s="26">
        <v>20</v>
      </c>
      <c r="I211" s="17"/>
      <c r="J211" s="19">
        <f t="shared" si="16"/>
        <v>232.3</v>
      </c>
    </row>
    <row r="212" spans="1:10" x14ac:dyDescent="0.25">
      <c r="A212" s="160"/>
      <c r="B212" s="27">
        <v>13</v>
      </c>
      <c r="C212" s="21">
        <v>244</v>
      </c>
      <c r="D212" s="120">
        <v>7.82</v>
      </c>
      <c r="E212" s="59"/>
      <c r="F212" s="11"/>
      <c r="G212" s="42">
        <f t="shared" si="15"/>
        <v>117.30000000000001</v>
      </c>
      <c r="H212" s="26">
        <v>20</v>
      </c>
      <c r="I212" s="17"/>
      <c r="J212" s="19">
        <f t="shared" si="16"/>
        <v>137.30000000000001</v>
      </c>
    </row>
    <row r="213" spans="1:10" x14ac:dyDescent="0.25">
      <c r="A213" s="160"/>
      <c r="B213" s="27">
        <f t="shared" si="12"/>
        <v>14</v>
      </c>
      <c r="C213" s="21" t="s">
        <v>36</v>
      </c>
      <c r="D213" s="120">
        <v>14.7</v>
      </c>
      <c r="E213" s="59"/>
      <c r="F213" s="11">
        <v>20</v>
      </c>
      <c r="G213" s="25">
        <f t="shared" si="15"/>
        <v>220.5</v>
      </c>
      <c r="H213" s="26">
        <v>20</v>
      </c>
      <c r="I213" s="17"/>
      <c r="J213" s="19">
        <f t="shared" si="16"/>
        <v>220.5</v>
      </c>
    </row>
    <row r="214" spans="1:10" x14ac:dyDescent="0.25">
      <c r="A214" s="160"/>
      <c r="B214" s="27">
        <f t="shared" si="12"/>
        <v>15</v>
      </c>
      <c r="C214" s="43">
        <v>246</v>
      </c>
      <c r="D214" s="120">
        <v>4</v>
      </c>
      <c r="E214" s="59"/>
      <c r="F214" s="11"/>
      <c r="G214" s="25">
        <f t="shared" si="15"/>
        <v>60</v>
      </c>
      <c r="H214" s="26">
        <v>20</v>
      </c>
      <c r="I214" s="17"/>
      <c r="J214" s="19">
        <f t="shared" si="16"/>
        <v>80</v>
      </c>
    </row>
    <row r="215" spans="1:10" ht="13.5" customHeight="1" x14ac:dyDescent="0.25">
      <c r="A215" s="160"/>
      <c r="B215" s="27">
        <f t="shared" si="12"/>
        <v>16</v>
      </c>
      <c r="C215" s="21">
        <v>247</v>
      </c>
      <c r="D215" s="121">
        <v>6.85</v>
      </c>
      <c r="E215" s="59"/>
      <c r="F215" s="11"/>
      <c r="G215" s="25">
        <f t="shared" si="15"/>
        <v>102.75</v>
      </c>
      <c r="H215" s="26">
        <v>20</v>
      </c>
      <c r="I215" s="17"/>
      <c r="J215" s="19">
        <f t="shared" si="16"/>
        <v>122.75</v>
      </c>
    </row>
    <row r="216" spans="1:10" x14ac:dyDescent="0.25">
      <c r="A216" s="160"/>
      <c r="B216" s="27">
        <f t="shared" si="12"/>
        <v>17</v>
      </c>
      <c r="C216" s="21">
        <v>249</v>
      </c>
      <c r="D216" s="120">
        <v>4.38</v>
      </c>
      <c r="E216" s="59"/>
      <c r="F216" s="11"/>
      <c r="G216" s="25">
        <f t="shared" si="15"/>
        <v>65.7</v>
      </c>
      <c r="H216" s="26">
        <v>20</v>
      </c>
      <c r="I216" s="17"/>
      <c r="J216" s="19">
        <f t="shared" si="16"/>
        <v>85.7</v>
      </c>
    </row>
    <row r="217" spans="1:10" x14ac:dyDescent="0.25">
      <c r="A217" s="160"/>
      <c r="B217" s="27">
        <f t="shared" si="12"/>
        <v>18</v>
      </c>
      <c r="C217" s="16">
        <v>250</v>
      </c>
      <c r="D217" s="106">
        <v>3.93</v>
      </c>
      <c r="E217" s="59"/>
      <c r="F217" s="11"/>
      <c r="G217" s="25">
        <f t="shared" si="15"/>
        <v>58.95</v>
      </c>
      <c r="H217" s="26">
        <v>20</v>
      </c>
      <c r="I217" s="17"/>
      <c r="J217" s="19">
        <f t="shared" si="16"/>
        <v>78.95</v>
      </c>
    </row>
    <row r="218" spans="1:10" x14ac:dyDescent="0.25">
      <c r="A218" s="160"/>
      <c r="B218" s="27">
        <f t="shared" si="12"/>
        <v>19</v>
      </c>
      <c r="C218" s="16">
        <v>251</v>
      </c>
      <c r="D218" s="106">
        <v>4.0199999999999996</v>
      </c>
      <c r="E218" s="59"/>
      <c r="F218" s="11"/>
      <c r="G218" s="25">
        <f t="shared" si="15"/>
        <v>60.3</v>
      </c>
      <c r="H218" s="26">
        <v>20</v>
      </c>
      <c r="I218" s="17"/>
      <c r="J218" s="19">
        <f t="shared" si="16"/>
        <v>80.3</v>
      </c>
    </row>
    <row r="219" spans="1:10" x14ac:dyDescent="0.25">
      <c r="A219" s="160"/>
      <c r="B219" s="37">
        <f t="shared" si="12"/>
        <v>20</v>
      </c>
      <c r="C219" s="16" t="s">
        <v>37</v>
      </c>
      <c r="D219" s="110">
        <v>13.06</v>
      </c>
      <c r="E219" s="60">
        <v>100</v>
      </c>
      <c r="F219" s="11"/>
      <c r="G219" s="25">
        <f t="shared" si="15"/>
        <v>195.9</v>
      </c>
      <c r="H219" s="22">
        <v>20</v>
      </c>
      <c r="I219" s="14"/>
      <c r="J219" s="19">
        <f t="shared" si="16"/>
        <v>315.89999999999998</v>
      </c>
    </row>
    <row r="220" spans="1:10" x14ac:dyDescent="0.25">
      <c r="A220" s="160"/>
      <c r="B220" s="35">
        <f t="shared" si="12"/>
        <v>21</v>
      </c>
      <c r="C220" s="16">
        <v>253</v>
      </c>
      <c r="D220" s="106">
        <v>2.94</v>
      </c>
      <c r="E220" s="59"/>
      <c r="F220" s="11"/>
      <c r="G220" s="25">
        <f t="shared" si="15"/>
        <v>44.1</v>
      </c>
      <c r="H220" s="26">
        <v>20</v>
      </c>
      <c r="I220" s="17"/>
      <c r="J220" s="19">
        <f t="shared" si="16"/>
        <v>64.099999999999994</v>
      </c>
    </row>
    <row r="221" spans="1:10" x14ac:dyDescent="0.25">
      <c r="A221" s="160"/>
      <c r="B221" s="27">
        <f t="shared" si="12"/>
        <v>22</v>
      </c>
      <c r="C221" s="16">
        <v>254</v>
      </c>
      <c r="D221" s="106">
        <v>3.77</v>
      </c>
      <c r="E221" s="59"/>
      <c r="F221" s="11"/>
      <c r="G221" s="25">
        <f t="shared" si="15"/>
        <v>56.55</v>
      </c>
      <c r="H221" s="26">
        <v>20</v>
      </c>
      <c r="I221" s="17"/>
      <c r="J221" s="19">
        <f t="shared" si="16"/>
        <v>76.55</v>
      </c>
    </row>
    <row r="222" spans="1:10" x14ac:dyDescent="0.25">
      <c r="A222" s="160"/>
      <c r="B222" s="27">
        <f t="shared" si="12"/>
        <v>23</v>
      </c>
      <c r="C222" s="16" t="s">
        <v>38</v>
      </c>
      <c r="D222" s="106">
        <f>3.97+2.11</f>
        <v>6.08</v>
      </c>
      <c r="E222" s="59"/>
      <c r="F222" s="11"/>
      <c r="G222" s="25">
        <f t="shared" si="15"/>
        <v>91.2</v>
      </c>
      <c r="H222" s="26">
        <v>20</v>
      </c>
      <c r="I222" s="17"/>
      <c r="J222" s="19">
        <f t="shared" si="16"/>
        <v>111.2</v>
      </c>
    </row>
    <row r="223" spans="1:10" x14ac:dyDescent="0.25">
      <c r="A223" s="160"/>
      <c r="B223" s="27">
        <f t="shared" si="12"/>
        <v>24</v>
      </c>
      <c r="C223" s="44">
        <v>256</v>
      </c>
      <c r="D223" s="106">
        <v>6.5</v>
      </c>
      <c r="E223" s="60">
        <v>278</v>
      </c>
      <c r="F223" s="11"/>
      <c r="G223" s="25">
        <f t="shared" si="15"/>
        <v>97.5</v>
      </c>
      <c r="H223" s="26">
        <v>20</v>
      </c>
      <c r="I223" s="29"/>
      <c r="J223" s="19">
        <f t="shared" si="16"/>
        <v>395.5</v>
      </c>
    </row>
    <row r="224" spans="1:10" x14ac:dyDescent="0.25">
      <c r="A224" s="160"/>
      <c r="B224" s="27">
        <f t="shared" si="12"/>
        <v>25</v>
      </c>
      <c r="C224" s="16" t="s">
        <v>39</v>
      </c>
      <c r="D224" s="110">
        <f>3.98+2.92</f>
        <v>6.9</v>
      </c>
      <c r="E224" s="59"/>
      <c r="F224" s="11"/>
      <c r="G224" s="25">
        <f t="shared" si="15"/>
        <v>103.5</v>
      </c>
      <c r="H224" s="26">
        <v>20</v>
      </c>
      <c r="I224" s="17"/>
      <c r="J224" s="19">
        <f t="shared" si="16"/>
        <v>123.5</v>
      </c>
    </row>
    <row r="225" spans="1:10" x14ac:dyDescent="0.25">
      <c r="A225" s="160"/>
      <c r="B225" s="27">
        <f t="shared" si="12"/>
        <v>26</v>
      </c>
      <c r="C225" s="16" t="s">
        <v>67</v>
      </c>
      <c r="D225" s="106">
        <f>3.88+6.7</f>
        <v>10.58</v>
      </c>
      <c r="E225" s="59"/>
      <c r="F225" s="11"/>
      <c r="G225" s="25">
        <f t="shared" si="15"/>
        <v>158.69999999999999</v>
      </c>
      <c r="H225" s="26">
        <v>20</v>
      </c>
      <c r="I225" s="17"/>
      <c r="J225" s="19">
        <f t="shared" si="16"/>
        <v>178.7</v>
      </c>
    </row>
    <row r="226" spans="1:10" x14ac:dyDescent="0.25">
      <c r="A226" s="160"/>
      <c r="B226" s="27">
        <v>27</v>
      </c>
      <c r="C226" s="41">
        <v>262</v>
      </c>
      <c r="D226" s="106">
        <v>4.26</v>
      </c>
      <c r="E226" s="59"/>
      <c r="F226" s="11"/>
      <c r="G226" s="25">
        <f t="shared" si="15"/>
        <v>63.9</v>
      </c>
      <c r="H226" s="26">
        <v>20</v>
      </c>
      <c r="I226" s="17"/>
      <c r="J226" s="19">
        <f t="shared" si="16"/>
        <v>83.9</v>
      </c>
    </row>
    <row r="227" spans="1:10" x14ac:dyDescent="0.25">
      <c r="A227" s="160"/>
      <c r="B227" s="27">
        <f t="shared" si="12"/>
        <v>28</v>
      </c>
      <c r="C227" s="16">
        <v>263</v>
      </c>
      <c r="D227" s="106">
        <v>4.04</v>
      </c>
      <c r="E227" s="59"/>
      <c r="F227" s="11"/>
      <c r="G227" s="25">
        <f t="shared" si="15"/>
        <v>60.6</v>
      </c>
      <c r="H227" s="26">
        <v>20</v>
      </c>
      <c r="I227" s="17"/>
      <c r="J227" s="19">
        <f t="shared" si="16"/>
        <v>80.599999999999994</v>
      </c>
    </row>
    <row r="228" spans="1:10" x14ac:dyDescent="0.25">
      <c r="A228" s="160"/>
      <c r="B228" s="27">
        <f t="shared" si="12"/>
        <v>29</v>
      </c>
      <c r="C228" s="16">
        <v>265</v>
      </c>
      <c r="D228" s="106">
        <v>5.53</v>
      </c>
      <c r="E228" s="59"/>
      <c r="F228" s="11"/>
      <c r="G228" s="25">
        <f t="shared" si="15"/>
        <v>82.95</v>
      </c>
      <c r="H228" s="26">
        <v>20</v>
      </c>
      <c r="I228" s="17"/>
      <c r="J228" s="19">
        <f t="shared" si="16"/>
        <v>102.95</v>
      </c>
    </row>
    <row r="229" spans="1:10" x14ac:dyDescent="0.25">
      <c r="A229" s="160"/>
      <c r="B229" s="27">
        <f t="shared" si="12"/>
        <v>30</v>
      </c>
      <c r="C229" s="31" t="s">
        <v>40</v>
      </c>
      <c r="D229" s="106">
        <f>4.05+4.39</f>
        <v>8.44</v>
      </c>
      <c r="E229" s="59"/>
      <c r="F229" s="11"/>
      <c r="G229" s="25">
        <f t="shared" si="15"/>
        <v>126.6</v>
      </c>
      <c r="H229" s="26">
        <v>20</v>
      </c>
      <c r="I229" s="17"/>
      <c r="J229" s="19">
        <f t="shared" si="16"/>
        <v>146.6</v>
      </c>
    </row>
    <row r="230" spans="1:10" x14ac:dyDescent="0.25">
      <c r="A230" s="160"/>
      <c r="B230" s="27">
        <f t="shared" si="12"/>
        <v>31</v>
      </c>
      <c r="C230" s="16" t="s">
        <v>41</v>
      </c>
      <c r="D230" s="106">
        <f>5.49+6.04</f>
        <v>11.530000000000001</v>
      </c>
      <c r="E230" s="59"/>
      <c r="F230" s="11"/>
      <c r="G230" s="25">
        <f t="shared" si="15"/>
        <v>172.95000000000002</v>
      </c>
      <c r="H230" s="26">
        <v>20</v>
      </c>
      <c r="I230" s="17"/>
      <c r="J230" s="19">
        <f t="shared" si="16"/>
        <v>192.95000000000002</v>
      </c>
    </row>
    <row r="231" spans="1:10" x14ac:dyDescent="0.25">
      <c r="A231" s="160"/>
      <c r="B231" s="27">
        <f t="shared" ref="B231:B262" si="17">+B230+1</f>
        <v>32</v>
      </c>
      <c r="C231" s="16">
        <v>268</v>
      </c>
      <c r="D231" s="106">
        <v>5.88</v>
      </c>
      <c r="E231" s="59"/>
      <c r="F231" s="11"/>
      <c r="G231" s="25">
        <f t="shared" ref="G231:G262" si="18">+D231*$G$3</f>
        <v>88.2</v>
      </c>
      <c r="H231" s="26">
        <v>20</v>
      </c>
      <c r="I231" s="17"/>
      <c r="J231" s="19">
        <f t="shared" si="16"/>
        <v>108.2</v>
      </c>
    </row>
    <row r="232" spans="1:10" x14ac:dyDescent="0.25">
      <c r="A232" s="160"/>
      <c r="B232" s="27">
        <f t="shared" si="17"/>
        <v>33</v>
      </c>
      <c r="C232" s="16">
        <v>269</v>
      </c>
      <c r="D232" s="110">
        <v>3.64</v>
      </c>
      <c r="E232" s="59"/>
      <c r="F232" s="11"/>
      <c r="G232" s="25">
        <f t="shared" si="18"/>
        <v>54.6</v>
      </c>
      <c r="H232" s="26">
        <v>20</v>
      </c>
      <c r="I232" s="17"/>
      <c r="J232" s="19">
        <f t="shared" si="16"/>
        <v>74.599999999999994</v>
      </c>
    </row>
    <row r="233" spans="1:10" x14ac:dyDescent="0.25">
      <c r="A233" s="160"/>
      <c r="B233" s="27">
        <f t="shared" si="17"/>
        <v>34</v>
      </c>
      <c r="C233" s="16" t="s">
        <v>42</v>
      </c>
      <c r="D233" s="106">
        <f>4+3.79</f>
        <v>7.79</v>
      </c>
      <c r="E233" s="59"/>
      <c r="F233" s="11"/>
      <c r="G233" s="25">
        <f t="shared" si="18"/>
        <v>116.85</v>
      </c>
      <c r="H233" s="26">
        <v>20</v>
      </c>
      <c r="I233" s="17"/>
      <c r="J233" s="19">
        <f t="shared" si="16"/>
        <v>136.85</v>
      </c>
    </row>
    <row r="234" spans="1:10" x14ac:dyDescent="0.25">
      <c r="A234" s="160"/>
      <c r="B234" s="27">
        <f t="shared" si="17"/>
        <v>35</v>
      </c>
      <c r="C234" s="16">
        <v>271</v>
      </c>
      <c r="D234" s="106">
        <v>4.3899999999999997</v>
      </c>
      <c r="E234" s="59"/>
      <c r="F234" s="11"/>
      <c r="G234" s="25">
        <f t="shared" si="18"/>
        <v>65.849999999999994</v>
      </c>
      <c r="H234" s="26">
        <v>20</v>
      </c>
      <c r="I234" s="17"/>
      <c r="J234" s="19">
        <f t="shared" si="16"/>
        <v>85.85</v>
      </c>
    </row>
    <row r="235" spans="1:10" x14ac:dyDescent="0.25">
      <c r="A235" s="160"/>
      <c r="B235" s="27">
        <f t="shared" si="17"/>
        <v>36</v>
      </c>
      <c r="C235" s="16">
        <v>272</v>
      </c>
      <c r="D235" s="106">
        <v>4.34</v>
      </c>
      <c r="E235" s="59"/>
      <c r="F235" s="11"/>
      <c r="G235" s="25">
        <f t="shared" si="18"/>
        <v>65.099999999999994</v>
      </c>
      <c r="H235" s="26">
        <v>20</v>
      </c>
      <c r="I235" s="17"/>
      <c r="J235" s="19">
        <f t="shared" si="16"/>
        <v>85.1</v>
      </c>
    </row>
    <row r="236" spans="1:10" x14ac:dyDescent="0.25">
      <c r="A236" s="160"/>
      <c r="B236" s="27">
        <f t="shared" si="17"/>
        <v>37</v>
      </c>
      <c r="C236" s="16">
        <v>274</v>
      </c>
      <c r="D236" s="104">
        <v>4.01</v>
      </c>
      <c r="E236" s="59"/>
      <c r="F236" s="11"/>
      <c r="G236" s="25">
        <f t="shared" si="18"/>
        <v>60.15</v>
      </c>
      <c r="H236" s="26">
        <v>20</v>
      </c>
      <c r="I236" s="17"/>
      <c r="J236" s="19">
        <f t="shared" si="16"/>
        <v>80.150000000000006</v>
      </c>
    </row>
    <row r="237" spans="1:10" x14ac:dyDescent="0.25">
      <c r="A237" s="160"/>
      <c r="B237" s="27">
        <f t="shared" si="17"/>
        <v>38</v>
      </c>
      <c r="C237" s="16">
        <v>275</v>
      </c>
      <c r="D237" s="104">
        <v>4.3</v>
      </c>
      <c r="E237" s="60">
        <v>84.5</v>
      </c>
      <c r="F237" s="11"/>
      <c r="G237" s="25">
        <f t="shared" si="18"/>
        <v>64.5</v>
      </c>
      <c r="H237" s="26">
        <v>20</v>
      </c>
      <c r="I237" s="29"/>
      <c r="J237" s="19">
        <f t="shared" si="16"/>
        <v>169</v>
      </c>
    </row>
    <row r="238" spans="1:10" x14ac:dyDescent="0.25">
      <c r="A238" s="160"/>
      <c r="B238" s="27">
        <f t="shared" si="17"/>
        <v>39</v>
      </c>
      <c r="C238" s="45" t="s">
        <v>43</v>
      </c>
      <c r="D238" s="104">
        <f>24.32+3.99-4.44</f>
        <v>23.87</v>
      </c>
      <c r="E238" s="59"/>
      <c r="F238" s="11"/>
      <c r="G238" s="25">
        <f t="shared" si="18"/>
        <v>358.05</v>
      </c>
      <c r="H238" s="26">
        <v>20</v>
      </c>
      <c r="I238" s="17"/>
      <c r="J238" s="19">
        <f t="shared" si="16"/>
        <v>378.05</v>
      </c>
    </row>
    <row r="239" spans="1:10" x14ac:dyDescent="0.25">
      <c r="A239" s="160"/>
      <c r="B239" s="27">
        <f t="shared" si="17"/>
        <v>40</v>
      </c>
      <c r="C239" s="46">
        <v>276</v>
      </c>
      <c r="D239" s="104">
        <v>4.0999999999999996</v>
      </c>
      <c r="E239" s="59"/>
      <c r="F239" s="11"/>
      <c r="G239" s="25">
        <f t="shared" si="18"/>
        <v>61.499999999999993</v>
      </c>
      <c r="H239" s="26">
        <v>20</v>
      </c>
      <c r="I239" s="17"/>
      <c r="J239" s="19">
        <f t="shared" si="16"/>
        <v>81.5</v>
      </c>
    </row>
    <row r="240" spans="1:10" x14ac:dyDescent="0.25">
      <c r="A240" s="160"/>
      <c r="B240" s="27">
        <f t="shared" si="17"/>
        <v>41</v>
      </c>
      <c r="C240" s="16" t="s">
        <v>44</v>
      </c>
      <c r="D240" s="104">
        <v>8.17</v>
      </c>
      <c r="E240" s="59"/>
      <c r="F240" s="11"/>
      <c r="G240" s="25">
        <f t="shared" si="18"/>
        <v>122.55</v>
      </c>
      <c r="H240" s="26">
        <v>20</v>
      </c>
      <c r="I240" s="17"/>
      <c r="J240" s="19">
        <f t="shared" si="16"/>
        <v>142.55000000000001</v>
      </c>
    </row>
    <row r="241" spans="1:10" x14ac:dyDescent="0.25">
      <c r="A241" s="160"/>
      <c r="B241" s="27">
        <f t="shared" si="17"/>
        <v>42</v>
      </c>
      <c r="C241" s="16">
        <v>282</v>
      </c>
      <c r="D241" s="104">
        <v>4.7699999999999996</v>
      </c>
      <c r="E241" s="59"/>
      <c r="F241" s="11"/>
      <c r="G241" s="25">
        <f t="shared" si="18"/>
        <v>71.55</v>
      </c>
      <c r="H241" s="26">
        <v>20</v>
      </c>
      <c r="I241" s="17"/>
      <c r="J241" s="19">
        <f t="shared" si="16"/>
        <v>91.55</v>
      </c>
    </row>
    <row r="242" spans="1:10" x14ac:dyDescent="0.25">
      <c r="A242" s="160"/>
      <c r="B242" s="27">
        <f t="shared" si="17"/>
        <v>43</v>
      </c>
      <c r="C242" s="16">
        <v>283</v>
      </c>
      <c r="D242" s="105">
        <v>3.97</v>
      </c>
      <c r="E242" s="59"/>
      <c r="F242" s="11"/>
      <c r="G242" s="25">
        <f t="shared" si="18"/>
        <v>59.550000000000004</v>
      </c>
      <c r="H242" s="26">
        <v>20</v>
      </c>
      <c r="I242" s="17"/>
      <c r="J242" s="19">
        <f t="shared" si="16"/>
        <v>79.550000000000011</v>
      </c>
    </row>
    <row r="243" spans="1:10" x14ac:dyDescent="0.25">
      <c r="A243" s="160"/>
      <c r="B243" s="27">
        <f t="shared" si="17"/>
        <v>44</v>
      </c>
      <c r="C243" s="16">
        <v>284</v>
      </c>
      <c r="D243" s="104">
        <v>4.13</v>
      </c>
      <c r="E243" s="59"/>
      <c r="F243" s="11"/>
      <c r="G243" s="25">
        <f t="shared" si="18"/>
        <v>61.949999999999996</v>
      </c>
      <c r="H243" s="26">
        <v>20</v>
      </c>
      <c r="I243" s="17"/>
      <c r="J243" s="19">
        <f t="shared" si="16"/>
        <v>81.949999999999989</v>
      </c>
    </row>
    <row r="244" spans="1:10" x14ac:dyDescent="0.25">
      <c r="A244" s="160"/>
      <c r="B244" s="27">
        <f t="shared" si="17"/>
        <v>45</v>
      </c>
      <c r="C244" s="16">
        <v>286</v>
      </c>
      <c r="D244" s="104">
        <v>2.15</v>
      </c>
      <c r="E244" s="60">
        <v>123.62</v>
      </c>
      <c r="F244" s="11"/>
      <c r="G244" s="25">
        <f t="shared" si="18"/>
        <v>32.25</v>
      </c>
      <c r="H244" s="26">
        <v>20</v>
      </c>
      <c r="I244" s="29"/>
      <c r="J244" s="19">
        <f t="shared" si="16"/>
        <v>175.87</v>
      </c>
    </row>
    <row r="245" spans="1:10" x14ac:dyDescent="0.25">
      <c r="A245" s="160"/>
      <c r="B245" s="27">
        <f t="shared" si="17"/>
        <v>46</v>
      </c>
      <c r="C245" s="16">
        <v>287</v>
      </c>
      <c r="D245" s="104">
        <v>4.24</v>
      </c>
      <c r="E245" s="59"/>
      <c r="F245" s="11"/>
      <c r="G245" s="25">
        <f t="shared" si="18"/>
        <v>63.6</v>
      </c>
      <c r="H245" s="26">
        <v>20</v>
      </c>
      <c r="I245" s="17"/>
      <c r="J245" s="19">
        <f t="shared" si="16"/>
        <v>83.6</v>
      </c>
    </row>
    <row r="246" spans="1:10" x14ac:dyDescent="0.25">
      <c r="A246" s="160"/>
      <c r="B246" s="27">
        <f t="shared" si="17"/>
        <v>47</v>
      </c>
      <c r="C246" s="16">
        <v>288</v>
      </c>
      <c r="D246" s="104">
        <v>4.12</v>
      </c>
      <c r="E246" s="59"/>
      <c r="F246" s="11"/>
      <c r="G246" s="25">
        <f t="shared" si="18"/>
        <v>61.800000000000004</v>
      </c>
      <c r="H246" s="26">
        <v>20</v>
      </c>
      <c r="I246" s="17"/>
      <c r="J246" s="19">
        <f t="shared" si="16"/>
        <v>81.800000000000011</v>
      </c>
    </row>
    <row r="247" spans="1:10" x14ac:dyDescent="0.25">
      <c r="A247" s="160"/>
      <c r="B247" s="27">
        <f t="shared" si="17"/>
        <v>48</v>
      </c>
      <c r="C247" s="16">
        <v>289</v>
      </c>
      <c r="D247" s="106">
        <v>4.16</v>
      </c>
      <c r="E247" s="59"/>
      <c r="F247" s="11"/>
      <c r="G247" s="25">
        <f t="shared" si="18"/>
        <v>62.400000000000006</v>
      </c>
      <c r="H247" s="26">
        <v>20</v>
      </c>
      <c r="I247" s="17"/>
      <c r="J247" s="19">
        <f t="shared" si="16"/>
        <v>82.4</v>
      </c>
    </row>
    <row r="248" spans="1:10" x14ac:dyDescent="0.25">
      <c r="A248" s="160"/>
      <c r="B248" s="27">
        <f t="shared" si="17"/>
        <v>49</v>
      </c>
      <c r="C248" s="16">
        <v>290</v>
      </c>
      <c r="D248" s="104">
        <v>4.2</v>
      </c>
      <c r="E248" s="59"/>
      <c r="F248" s="11"/>
      <c r="G248" s="25">
        <f t="shared" si="18"/>
        <v>63</v>
      </c>
      <c r="H248" s="26">
        <v>20</v>
      </c>
      <c r="I248" s="17"/>
      <c r="J248" s="19">
        <f t="shared" si="16"/>
        <v>83</v>
      </c>
    </row>
    <row r="249" spans="1:10" x14ac:dyDescent="0.25">
      <c r="A249" s="160"/>
      <c r="B249" s="27">
        <f t="shared" si="17"/>
        <v>50</v>
      </c>
      <c r="C249" s="16">
        <v>291</v>
      </c>
      <c r="D249" s="104">
        <v>4.43</v>
      </c>
      <c r="E249" s="59"/>
      <c r="F249" s="11"/>
      <c r="G249" s="25">
        <f t="shared" si="18"/>
        <v>66.449999999999989</v>
      </c>
      <c r="H249" s="26">
        <v>20</v>
      </c>
      <c r="I249" s="17"/>
      <c r="J249" s="19">
        <f t="shared" si="16"/>
        <v>86.449999999999989</v>
      </c>
    </row>
    <row r="250" spans="1:10" x14ac:dyDescent="0.25">
      <c r="A250" s="160"/>
      <c r="B250" s="27">
        <f t="shared" si="17"/>
        <v>51</v>
      </c>
      <c r="C250" s="16">
        <v>292</v>
      </c>
      <c r="D250" s="104">
        <v>3.9</v>
      </c>
      <c r="E250" s="59"/>
      <c r="F250" s="11"/>
      <c r="G250" s="25">
        <f t="shared" si="18"/>
        <v>58.5</v>
      </c>
      <c r="H250" s="26">
        <v>20</v>
      </c>
      <c r="I250" s="17"/>
      <c r="J250" s="19">
        <f t="shared" si="16"/>
        <v>78.5</v>
      </c>
    </row>
    <row r="251" spans="1:10" x14ac:dyDescent="0.25">
      <c r="A251" s="160"/>
      <c r="B251" s="27">
        <f t="shared" si="17"/>
        <v>52</v>
      </c>
      <c r="C251" s="16">
        <v>293</v>
      </c>
      <c r="D251" s="104">
        <v>3.6</v>
      </c>
      <c r="E251" s="59"/>
      <c r="F251" s="11"/>
      <c r="G251" s="25">
        <f t="shared" si="18"/>
        <v>54</v>
      </c>
      <c r="H251" s="26">
        <v>20</v>
      </c>
      <c r="I251" s="17"/>
      <c r="J251" s="19">
        <f t="shared" si="16"/>
        <v>74</v>
      </c>
    </row>
    <row r="252" spans="1:10" x14ac:dyDescent="0.25">
      <c r="A252" s="160"/>
      <c r="B252" s="27">
        <f t="shared" si="17"/>
        <v>53</v>
      </c>
      <c r="C252" s="16">
        <v>294</v>
      </c>
      <c r="D252" s="104">
        <v>3.89</v>
      </c>
      <c r="E252" s="59"/>
      <c r="F252" s="11"/>
      <c r="G252" s="25">
        <f t="shared" si="18"/>
        <v>58.35</v>
      </c>
      <c r="H252" s="26">
        <v>20</v>
      </c>
      <c r="I252" s="17"/>
      <c r="J252" s="19">
        <f t="shared" si="16"/>
        <v>78.349999999999994</v>
      </c>
    </row>
    <row r="253" spans="1:10" x14ac:dyDescent="0.25">
      <c r="A253" s="160"/>
      <c r="B253" s="27">
        <f t="shared" si="17"/>
        <v>54</v>
      </c>
      <c r="C253" s="16">
        <v>295</v>
      </c>
      <c r="D253" s="104">
        <v>4.29</v>
      </c>
      <c r="E253" s="59"/>
      <c r="F253" s="11"/>
      <c r="G253" s="25">
        <f t="shared" si="18"/>
        <v>64.349999999999994</v>
      </c>
      <c r="H253" s="26">
        <v>20</v>
      </c>
      <c r="I253" s="17"/>
      <c r="J253" s="19">
        <f t="shared" si="16"/>
        <v>84.35</v>
      </c>
    </row>
    <row r="254" spans="1:10" x14ac:dyDescent="0.25">
      <c r="A254" s="160"/>
      <c r="B254" s="27">
        <f t="shared" si="17"/>
        <v>55</v>
      </c>
      <c r="C254" s="16">
        <v>296</v>
      </c>
      <c r="D254" s="104">
        <v>4.2300000000000004</v>
      </c>
      <c r="E254" s="59"/>
      <c r="F254" s="11"/>
      <c r="G254" s="25">
        <f t="shared" si="18"/>
        <v>63.45</v>
      </c>
      <c r="H254" s="26">
        <v>20</v>
      </c>
      <c r="I254" s="17"/>
      <c r="J254" s="19">
        <f t="shared" si="16"/>
        <v>83.45</v>
      </c>
    </row>
    <row r="255" spans="1:10" x14ac:dyDescent="0.25">
      <c r="A255" s="160"/>
      <c r="B255" s="27">
        <f t="shared" si="17"/>
        <v>56</v>
      </c>
      <c r="C255" s="16">
        <v>297</v>
      </c>
      <c r="D255" s="105">
        <v>4.17</v>
      </c>
      <c r="E255" s="59"/>
      <c r="F255" s="11"/>
      <c r="G255" s="25">
        <f t="shared" si="18"/>
        <v>62.55</v>
      </c>
      <c r="H255" s="26">
        <v>20</v>
      </c>
      <c r="I255" s="17"/>
      <c r="J255" s="19">
        <f t="shared" si="16"/>
        <v>82.55</v>
      </c>
    </row>
    <row r="256" spans="1:10" x14ac:dyDescent="0.25">
      <c r="A256" s="160"/>
      <c r="B256" s="27">
        <f t="shared" si="17"/>
        <v>57</v>
      </c>
      <c r="C256" s="16">
        <v>298</v>
      </c>
      <c r="D256" s="104">
        <v>4.16</v>
      </c>
      <c r="E256" s="60">
        <v>365.46</v>
      </c>
      <c r="F256" s="11"/>
      <c r="G256" s="25">
        <f t="shared" si="18"/>
        <v>62.400000000000006</v>
      </c>
      <c r="H256" s="26">
        <v>20</v>
      </c>
      <c r="I256" s="17"/>
      <c r="J256" s="19">
        <f t="shared" si="16"/>
        <v>447.86</v>
      </c>
    </row>
    <row r="257" spans="1:10" x14ac:dyDescent="0.25">
      <c r="A257" s="160"/>
      <c r="B257" s="27">
        <f t="shared" si="17"/>
        <v>58</v>
      </c>
      <c r="C257" s="16">
        <v>299</v>
      </c>
      <c r="D257" s="104">
        <v>3.28</v>
      </c>
      <c r="E257" s="59"/>
      <c r="F257" s="11"/>
      <c r="G257" s="25">
        <f t="shared" si="18"/>
        <v>49.199999999999996</v>
      </c>
      <c r="H257" s="26">
        <v>20</v>
      </c>
      <c r="I257" s="17"/>
      <c r="J257" s="19">
        <f t="shared" si="16"/>
        <v>69.199999999999989</v>
      </c>
    </row>
    <row r="258" spans="1:10" x14ac:dyDescent="0.25">
      <c r="A258" s="160"/>
      <c r="B258" s="27">
        <f t="shared" si="17"/>
        <v>59</v>
      </c>
      <c r="C258" s="16">
        <v>300</v>
      </c>
      <c r="D258" s="104">
        <v>3.58</v>
      </c>
      <c r="E258" s="59"/>
      <c r="F258" s="11"/>
      <c r="G258" s="25">
        <f t="shared" si="18"/>
        <v>53.7</v>
      </c>
      <c r="H258" s="26">
        <v>20</v>
      </c>
      <c r="I258" s="17"/>
      <c r="J258" s="19">
        <f t="shared" si="16"/>
        <v>73.7</v>
      </c>
    </row>
    <row r="259" spans="1:10" x14ac:dyDescent="0.25">
      <c r="A259" s="160"/>
      <c r="B259" s="27">
        <f t="shared" si="17"/>
        <v>60</v>
      </c>
      <c r="C259" s="16">
        <v>301</v>
      </c>
      <c r="D259" s="106">
        <f>3.78</f>
        <v>3.78</v>
      </c>
      <c r="E259" s="59"/>
      <c r="F259" s="11"/>
      <c r="G259" s="25">
        <f t="shared" si="18"/>
        <v>56.699999999999996</v>
      </c>
      <c r="H259" s="26">
        <v>20</v>
      </c>
      <c r="I259" s="17"/>
      <c r="J259" s="19">
        <f t="shared" si="16"/>
        <v>76.699999999999989</v>
      </c>
    </row>
    <row r="260" spans="1:10" x14ac:dyDescent="0.25">
      <c r="A260" s="160"/>
      <c r="B260" s="27">
        <f t="shared" si="17"/>
        <v>61</v>
      </c>
      <c r="C260" s="16">
        <v>302.303</v>
      </c>
      <c r="D260" s="110">
        <v>7.18</v>
      </c>
      <c r="E260" s="59"/>
      <c r="F260" s="11"/>
      <c r="G260" s="25">
        <f t="shared" si="18"/>
        <v>107.69999999999999</v>
      </c>
      <c r="H260" s="26">
        <v>20</v>
      </c>
      <c r="I260" s="17"/>
      <c r="J260" s="19">
        <f t="shared" si="16"/>
        <v>127.69999999999999</v>
      </c>
    </row>
    <row r="261" spans="1:10" x14ac:dyDescent="0.25">
      <c r="A261" s="160"/>
      <c r="B261" s="27">
        <f t="shared" si="17"/>
        <v>62</v>
      </c>
      <c r="C261" s="16">
        <v>304</v>
      </c>
      <c r="D261" s="104">
        <v>3.78</v>
      </c>
      <c r="E261" s="59"/>
      <c r="F261" s="11"/>
      <c r="G261" s="25">
        <f t="shared" si="18"/>
        <v>56.699999999999996</v>
      </c>
      <c r="H261" s="22">
        <v>20</v>
      </c>
      <c r="I261" s="14"/>
      <c r="J261" s="19">
        <f t="shared" si="16"/>
        <v>76.699999999999989</v>
      </c>
    </row>
    <row r="262" spans="1:10" x14ac:dyDescent="0.25">
      <c r="A262" s="160"/>
      <c r="B262" s="27">
        <f t="shared" si="17"/>
        <v>63</v>
      </c>
      <c r="C262" s="16">
        <v>305</v>
      </c>
      <c r="D262" s="104">
        <v>3.65</v>
      </c>
      <c r="E262" s="59"/>
      <c r="F262" s="11"/>
      <c r="G262" s="25">
        <f t="shared" si="18"/>
        <v>54.75</v>
      </c>
      <c r="H262" s="26">
        <v>20</v>
      </c>
      <c r="I262" s="17"/>
      <c r="J262" s="19">
        <f t="shared" si="16"/>
        <v>74.75</v>
      </c>
    </row>
    <row r="263" spans="1:10" x14ac:dyDescent="0.25">
      <c r="A263" s="160"/>
      <c r="B263" s="27">
        <f>+B261+1</f>
        <v>63</v>
      </c>
      <c r="C263" s="16">
        <v>306</v>
      </c>
      <c r="D263" s="104">
        <v>5.32</v>
      </c>
      <c r="E263" s="59"/>
      <c r="F263" s="11">
        <v>20</v>
      </c>
      <c r="G263" s="25">
        <f t="shared" ref="G263:G288" si="19">+D263*$G$3</f>
        <v>79.800000000000011</v>
      </c>
      <c r="H263" s="26">
        <v>20</v>
      </c>
      <c r="I263" s="17"/>
      <c r="J263" s="19">
        <f t="shared" si="16"/>
        <v>79.800000000000011</v>
      </c>
    </row>
    <row r="264" spans="1:10" x14ac:dyDescent="0.25">
      <c r="A264" s="160"/>
      <c r="B264" s="27">
        <f t="shared" ref="B264:B326" si="20">+B263+1</f>
        <v>64</v>
      </c>
      <c r="C264" s="16">
        <v>307</v>
      </c>
      <c r="D264" s="104">
        <v>4.09</v>
      </c>
      <c r="E264" s="59"/>
      <c r="F264" s="11"/>
      <c r="G264" s="25">
        <f t="shared" si="19"/>
        <v>61.349999999999994</v>
      </c>
      <c r="H264" s="26">
        <v>20</v>
      </c>
      <c r="I264" s="17"/>
      <c r="J264" s="19">
        <f t="shared" ref="J264:J288" si="21">(G264+H264+E264)-F264</f>
        <v>81.349999999999994</v>
      </c>
    </row>
    <row r="265" spans="1:10" x14ac:dyDescent="0.25">
      <c r="A265" s="160"/>
      <c r="B265" s="27">
        <f t="shared" si="20"/>
        <v>65</v>
      </c>
      <c r="C265" s="16">
        <v>308</v>
      </c>
      <c r="D265" s="104">
        <v>4.1900000000000004</v>
      </c>
      <c r="E265" s="59"/>
      <c r="F265" s="11">
        <v>40</v>
      </c>
      <c r="G265" s="25">
        <f t="shared" si="19"/>
        <v>62.850000000000009</v>
      </c>
      <c r="H265" s="26">
        <v>20</v>
      </c>
      <c r="I265" s="17"/>
      <c r="J265" s="19">
        <f t="shared" si="21"/>
        <v>42.850000000000009</v>
      </c>
    </row>
    <row r="266" spans="1:10" x14ac:dyDescent="0.25">
      <c r="A266" s="160"/>
      <c r="B266" s="27">
        <f t="shared" si="20"/>
        <v>66</v>
      </c>
      <c r="C266" s="16">
        <v>309</v>
      </c>
      <c r="D266" s="106">
        <v>5.13</v>
      </c>
      <c r="E266" s="59"/>
      <c r="F266" s="11"/>
      <c r="G266" s="25">
        <f t="shared" si="19"/>
        <v>76.95</v>
      </c>
      <c r="H266" s="26">
        <v>20</v>
      </c>
      <c r="I266" s="17"/>
      <c r="J266" s="19">
        <f t="shared" si="21"/>
        <v>96.95</v>
      </c>
    </row>
    <row r="267" spans="1:10" x14ac:dyDescent="0.25">
      <c r="A267" s="160"/>
      <c r="B267" s="27">
        <f t="shared" si="20"/>
        <v>67</v>
      </c>
      <c r="C267" s="16">
        <v>310</v>
      </c>
      <c r="D267" s="104">
        <v>4.28</v>
      </c>
      <c r="E267" s="59"/>
      <c r="F267" s="11"/>
      <c r="G267" s="25">
        <f t="shared" si="19"/>
        <v>64.2</v>
      </c>
      <c r="H267" s="26">
        <v>20</v>
      </c>
      <c r="I267" s="17"/>
      <c r="J267" s="19">
        <f t="shared" si="21"/>
        <v>84.2</v>
      </c>
    </row>
    <row r="268" spans="1:10" x14ac:dyDescent="0.25">
      <c r="A268" s="160"/>
      <c r="B268" s="27">
        <f t="shared" si="20"/>
        <v>68</v>
      </c>
      <c r="C268" s="16" t="s">
        <v>45</v>
      </c>
      <c r="D268" s="104">
        <f>4.22+5.68</f>
        <v>9.8999999999999986</v>
      </c>
      <c r="E268" s="59"/>
      <c r="F268" s="11"/>
      <c r="G268" s="25">
        <f t="shared" si="19"/>
        <v>148.49999999999997</v>
      </c>
      <c r="H268" s="26">
        <v>20</v>
      </c>
      <c r="I268" s="17"/>
      <c r="J268" s="19">
        <f t="shared" si="21"/>
        <v>168.49999999999997</v>
      </c>
    </row>
    <row r="269" spans="1:10" x14ac:dyDescent="0.25">
      <c r="A269" s="160"/>
      <c r="B269" s="27">
        <f t="shared" si="20"/>
        <v>69</v>
      </c>
      <c r="C269" s="16">
        <v>312</v>
      </c>
      <c r="D269" s="104">
        <v>4.5</v>
      </c>
      <c r="E269" s="59"/>
      <c r="F269" s="11"/>
      <c r="G269" s="25">
        <f t="shared" si="19"/>
        <v>67.5</v>
      </c>
      <c r="H269" s="26">
        <v>20</v>
      </c>
      <c r="I269" s="17"/>
      <c r="J269" s="19">
        <f t="shared" si="21"/>
        <v>87.5</v>
      </c>
    </row>
    <row r="270" spans="1:10" x14ac:dyDescent="0.25">
      <c r="A270" s="160"/>
      <c r="B270" s="27">
        <f t="shared" si="20"/>
        <v>70</v>
      </c>
      <c r="C270" s="16">
        <v>313</v>
      </c>
      <c r="D270" s="104">
        <v>4.32</v>
      </c>
      <c r="E270" s="59"/>
      <c r="F270" s="11"/>
      <c r="G270" s="25">
        <f t="shared" si="19"/>
        <v>64.800000000000011</v>
      </c>
      <c r="H270" s="26">
        <v>20</v>
      </c>
      <c r="I270" s="17"/>
      <c r="J270" s="19">
        <f t="shared" si="21"/>
        <v>84.800000000000011</v>
      </c>
    </row>
    <row r="271" spans="1:10" x14ac:dyDescent="0.25">
      <c r="A271" s="160"/>
      <c r="B271" s="27">
        <f t="shared" si="20"/>
        <v>71</v>
      </c>
      <c r="C271" s="16" t="s">
        <v>46</v>
      </c>
      <c r="D271" s="104">
        <f>3.8+4.19</f>
        <v>7.99</v>
      </c>
      <c r="E271" s="59"/>
      <c r="F271" s="11">
        <v>20</v>
      </c>
      <c r="G271" s="25">
        <f t="shared" si="19"/>
        <v>119.85000000000001</v>
      </c>
      <c r="H271" s="26">
        <v>20</v>
      </c>
      <c r="I271" s="17"/>
      <c r="J271" s="19">
        <f t="shared" si="21"/>
        <v>119.85000000000002</v>
      </c>
    </row>
    <row r="272" spans="1:10" x14ac:dyDescent="0.25">
      <c r="A272" s="160"/>
      <c r="B272" s="37">
        <f t="shared" si="20"/>
        <v>72</v>
      </c>
      <c r="C272" s="16">
        <v>315</v>
      </c>
      <c r="D272" s="104">
        <v>4.55</v>
      </c>
      <c r="E272" s="59"/>
      <c r="F272" s="11">
        <v>88.3</v>
      </c>
      <c r="G272" s="25">
        <f t="shared" si="19"/>
        <v>68.25</v>
      </c>
      <c r="H272" s="26">
        <v>20</v>
      </c>
      <c r="I272" s="17"/>
      <c r="J272" s="19">
        <v>0</v>
      </c>
    </row>
    <row r="273" spans="1:11" x14ac:dyDescent="0.25">
      <c r="A273" s="160"/>
      <c r="B273" s="27">
        <f t="shared" si="20"/>
        <v>73</v>
      </c>
      <c r="C273" s="16">
        <v>316</v>
      </c>
      <c r="D273" s="104">
        <v>4.05</v>
      </c>
      <c r="E273" s="59"/>
      <c r="F273" s="11"/>
      <c r="G273" s="25">
        <f t="shared" si="19"/>
        <v>60.75</v>
      </c>
      <c r="H273" s="26">
        <v>20</v>
      </c>
      <c r="I273" s="17"/>
      <c r="J273" s="19">
        <f t="shared" si="21"/>
        <v>80.75</v>
      </c>
    </row>
    <row r="274" spans="1:11" x14ac:dyDescent="0.25">
      <c r="A274" s="160"/>
      <c r="B274" s="27">
        <v>76</v>
      </c>
      <c r="C274" s="16">
        <v>318</v>
      </c>
      <c r="D274" s="104">
        <v>5.17</v>
      </c>
      <c r="E274" s="59"/>
      <c r="F274" s="11"/>
      <c r="G274" s="25">
        <f t="shared" si="19"/>
        <v>77.55</v>
      </c>
      <c r="H274" s="26">
        <v>20</v>
      </c>
      <c r="I274" s="17"/>
      <c r="J274" s="19">
        <f t="shared" si="21"/>
        <v>97.55</v>
      </c>
    </row>
    <row r="275" spans="1:11" x14ac:dyDescent="0.25">
      <c r="A275" s="160"/>
      <c r="B275" s="27">
        <f t="shared" si="20"/>
        <v>77</v>
      </c>
      <c r="C275" s="16" t="s">
        <v>47</v>
      </c>
      <c r="D275" s="104">
        <f>4.56+4.6</f>
        <v>9.16</v>
      </c>
      <c r="E275" s="59"/>
      <c r="F275" s="11"/>
      <c r="G275" s="25">
        <f t="shared" si="19"/>
        <v>137.4</v>
      </c>
      <c r="H275" s="26">
        <v>20</v>
      </c>
      <c r="I275" s="17"/>
      <c r="J275" s="19">
        <f t="shared" si="21"/>
        <v>157.4</v>
      </c>
    </row>
    <row r="276" spans="1:11" x14ac:dyDescent="0.25">
      <c r="A276" s="160"/>
      <c r="B276" s="27">
        <f t="shared" si="20"/>
        <v>78</v>
      </c>
      <c r="C276" s="16">
        <v>321</v>
      </c>
      <c r="D276" s="104">
        <v>5.0599999999999996</v>
      </c>
      <c r="E276" s="59"/>
      <c r="F276" s="11"/>
      <c r="G276" s="25">
        <f t="shared" si="19"/>
        <v>75.899999999999991</v>
      </c>
      <c r="H276" s="26">
        <v>20</v>
      </c>
      <c r="I276" s="17"/>
      <c r="J276" s="19">
        <f t="shared" si="21"/>
        <v>95.899999999999991</v>
      </c>
    </row>
    <row r="277" spans="1:11" x14ac:dyDescent="0.25">
      <c r="A277" s="160"/>
      <c r="B277" s="27">
        <f t="shared" si="20"/>
        <v>79</v>
      </c>
      <c r="C277" s="16">
        <v>322</v>
      </c>
      <c r="D277" s="104">
        <v>6.45</v>
      </c>
      <c r="E277" s="59"/>
      <c r="F277" s="11"/>
      <c r="G277" s="25">
        <f t="shared" si="19"/>
        <v>96.75</v>
      </c>
      <c r="H277" s="26">
        <v>20</v>
      </c>
      <c r="I277" s="17"/>
      <c r="J277" s="19">
        <f t="shared" si="21"/>
        <v>116.75</v>
      </c>
    </row>
    <row r="278" spans="1:11" x14ac:dyDescent="0.25">
      <c r="A278" s="160"/>
      <c r="B278" s="27">
        <f t="shared" si="20"/>
        <v>80</v>
      </c>
      <c r="C278" s="16">
        <v>323</v>
      </c>
      <c r="D278" s="104">
        <v>7.06</v>
      </c>
      <c r="E278" s="59"/>
      <c r="F278" s="11"/>
      <c r="G278" s="25">
        <f t="shared" si="19"/>
        <v>105.89999999999999</v>
      </c>
      <c r="H278" s="26">
        <v>20</v>
      </c>
      <c r="I278" s="17"/>
      <c r="J278" s="19">
        <f t="shared" si="21"/>
        <v>125.89999999999999</v>
      </c>
    </row>
    <row r="279" spans="1:11" x14ac:dyDescent="0.25">
      <c r="A279" s="160"/>
      <c r="B279" s="27">
        <f t="shared" si="20"/>
        <v>81</v>
      </c>
      <c r="C279" s="16">
        <v>324</v>
      </c>
      <c r="D279" s="105">
        <v>4.8</v>
      </c>
      <c r="E279" s="59"/>
      <c r="F279" s="11"/>
      <c r="G279" s="25">
        <f t="shared" si="19"/>
        <v>72</v>
      </c>
      <c r="H279" s="26">
        <v>20</v>
      </c>
      <c r="I279" s="17"/>
      <c r="J279" s="19">
        <f t="shared" si="21"/>
        <v>92</v>
      </c>
      <c r="K279" s="15"/>
    </row>
    <row r="280" spans="1:11" x14ac:dyDescent="0.25">
      <c r="A280" s="160"/>
      <c r="B280" s="27">
        <f t="shared" si="20"/>
        <v>82</v>
      </c>
      <c r="C280" s="16">
        <v>325</v>
      </c>
      <c r="D280" s="104">
        <v>4.82</v>
      </c>
      <c r="E280" s="59"/>
      <c r="F280" s="11"/>
      <c r="G280" s="25">
        <f t="shared" si="19"/>
        <v>72.300000000000011</v>
      </c>
      <c r="H280" s="26">
        <v>20</v>
      </c>
      <c r="I280" s="17"/>
      <c r="J280" s="19">
        <f t="shared" si="21"/>
        <v>92.300000000000011</v>
      </c>
    </row>
    <row r="281" spans="1:11" x14ac:dyDescent="0.25">
      <c r="A281" s="160"/>
      <c r="B281" s="27">
        <f t="shared" si="20"/>
        <v>83</v>
      </c>
      <c r="C281" s="16">
        <v>326</v>
      </c>
      <c r="D281" s="104">
        <v>4.96</v>
      </c>
      <c r="E281" s="59"/>
      <c r="F281" s="11"/>
      <c r="G281" s="25">
        <f t="shared" si="19"/>
        <v>74.400000000000006</v>
      </c>
      <c r="H281" s="26">
        <v>20</v>
      </c>
      <c r="I281" s="17"/>
      <c r="J281" s="19">
        <f t="shared" si="21"/>
        <v>94.4</v>
      </c>
    </row>
    <row r="282" spans="1:11" x14ac:dyDescent="0.25">
      <c r="A282" s="160"/>
      <c r="B282" s="27">
        <f t="shared" si="20"/>
        <v>84</v>
      </c>
      <c r="C282" s="16">
        <v>327</v>
      </c>
      <c r="D282" s="106">
        <v>4.5599999999999996</v>
      </c>
      <c r="E282" s="59"/>
      <c r="F282" s="11"/>
      <c r="G282" s="25">
        <f t="shared" si="19"/>
        <v>68.399999999999991</v>
      </c>
      <c r="H282" s="26">
        <v>20</v>
      </c>
      <c r="I282" s="17"/>
      <c r="J282" s="19">
        <f t="shared" si="21"/>
        <v>88.399999999999991</v>
      </c>
    </row>
    <row r="283" spans="1:11" x14ac:dyDescent="0.25">
      <c r="A283" s="160"/>
      <c r="B283" s="27">
        <f t="shared" si="20"/>
        <v>85</v>
      </c>
      <c r="C283" s="16">
        <v>329</v>
      </c>
      <c r="D283" s="104">
        <v>5.41</v>
      </c>
      <c r="E283" s="59"/>
      <c r="F283" s="11"/>
      <c r="G283" s="25">
        <f t="shared" si="19"/>
        <v>81.150000000000006</v>
      </c>
      <c r="H283" s="26">
        <v>20</v>
      </c>
      <c r="I283" s="17"/>
      <c r="J283" s="19">
        <f t="shared" si="21"/>
        <v>101.15</v>
      </c>
    </row>
    <row r="284" spans="1:11" x14ac:dyDescent="0.25">
      <c r="A284" s="160"/>
      <c r="B284" s="27">
        <v>86</v>
      </c>
      <c r="C284" s="16">
        <v>330.33100000000002</v>
      </c>
      <c r="D284" s="104">
        <f>5.92+4.91</f>
        <v>10.83</v>
      </c>
      <c r="E284" s="59"/>
      <c r="F284" s="11"/>
      <c r="G284" s="25">
        <f t="shared" si="19"/>
        <v>162.44999999999999</v>
      </c>
      <c r="H284" s="26">
        <v>20</v>
      </c>
      <c r="I284" s="17"/>
      <c r="J284" s="19">
        <f t="shared" si="21"/>
        <v>182.45</v>
      </c>
    </row>
    <row r="285" spans="1:11" x14ac:dyDescent="0.25">
      <c r="A285" s="160"/>
      <c r="B285" s="27">
        <f t="shared" si="20"/>
        <v>87</v>
      </c>
      <c r="C285" s="16">
        <v>332</v>
      </c>
      <c r="D285" s="104">
        <v>5.59</v>
      </c>
      <c r="E285" s="59"/>
      <c r="F285" s="11"/>
      <c r="G285" s="25">
        <f t="shared" si="19"/>
        <v>83.85</v>
      </c>
      <c r="H285" s="26">
        <v>20</v>
      </c>
      <c r="I285" s="17"/>
      <c r="J285" s="19">
        <f t="shared" si="21"/>
        <v>103.85</v>
      </c>
    </row>
    <row r="286" spans="1:11" x14ac:dyDescent="0.25">
      <c r="A286" s="160"/>
      <c r="B286" s="27">
        <f t="shared" si="20"/>
        <v>88</v>
      </c>
      <c r="C286" s="40">
        <v>333</v>
      </c>
      <c r="D286" s="104">
        <v>5.87</v>
      </c>
      <c r="E286" s="59"/>
      <c r="F286" s="11"/>
      <c r="G286" s="25">
        <f t="shared" si="19"/>
        <v>88.05</v>
      </c>
      <c r="H286" s="26">
        <v>20</v>
      </c>
      <c r="I286" s="17"/>
      <c r="J286" s="19">
        <f t="shared" si="21"/>
        <v>108.05</v>
      </c>
    </row>
    <row r="287" spans="1:11" x14ac:dyDescent="0.25">
      <c r="A287" s="160"/>
      <c r="B287" s="39">
        <f t="shared" si="20"/>
        <v>89</v>
      </c>
      <c r="C287" s="16">
        <v>334</v>
      </c>
      <c r="D287" s="104">
        <v>5.27</v>
      </c>
      <c r="E287" s="59"/>
      <c r="F287" s="11"/>
      <c r="G287" s="25">
        <f t="shared" si="19"/>
        <v>79.05</v>
      </c>
      <c r="H287" s="26">
        <v>20</v>
      </c>
      <c r="I287" s="17"/>
      <c r="J287" s="19">
        <f t="shared" si="21"/>
        <v>99.05</v>
      </c>
    </row>
    <row r="288" spans="1:11" x14ac:dyDescent="0.25">
      <c r="A288" s="160"/>
      <c r="B288" s="39">
        <f>+B287+1</f>
        <v>90</v>
      </c>
      <c r="C288" s="16">
        <v>335</v>
      </c>
      <c r="D288" s="106">
        <v>7.97</v>
      </c>
      <c r="E288" s="59"/>
      <c r="F288" s="11"/>
      <c r="G288" s="25">
        <f t="shared" si="19"/>
        <v>119.55</v>
      </c>
      <c r="H288" s="26">
        <v>20</v>
      </c>
      <c r="I288" s="17"/>
      <c r="J288" s="19">
        <f t="shared" si="21"/>
        <v>139.55000000000001</v>
      </c>
    </row>
    <row r="289" spans="1:11" s="107" customFormat="1" ht="16.5" thickBot="1" x14ac:dyDescent="0.3">
      <c r="A289" s="161"/>
      <c r="B289" s="162"/>
      <c r="C289" s="163"/>
      <c r="D289" s="129"/>
      <c r="E289" s="129"/>
      <c r="F289" s="129"/>
      <c r="G289" s="130"/>
      <c r="H289" s="131"/>
      <c r="I289" s="132"/>
      <c r="J289" s="133"/>
    </row>
    <row r="290" spans="1:11" ht="15" customHeight="1" x14ac:dyDescent="0.25">
      <c r="A290" s="164" t="s">
        <v>48</v>
      </c>
      <c r="B290" s="27">
        <v>1</v>
      </c>
      <c r="C290" s="10">
        <v>336</v>
      </c>
      <c r="D290" s="104">
        <v>6.94</v>
      </c>
      <c r="E290" s="59"/>
      <c r="F290" s="11"/>
      <c r="G290" s="25">
        <f t="shared" ref="G290:G320" si="22">+D290*$G$3</f>
        <v>104.10000000000001</v>
      </c>
      <c r="H290" s="78"/>
      <c r="I290" s="47"/>
      <c r="J290" s="19">
        <f>(G290+E290)-F290</f>
        <v>104.10000000000001</v>
      </c>
    </row>
    <row r="291" spans="1:11" x14ac:dyDescent="0.25">
      <c r="A291" s="165"/>
      <c r="B291" s="27">
        <f t="shared" si="20"/>
        <v>2</v>
      </c>
      <c r="C291" s="16">
        <v>337</v>
      </c>
      <c r="D291" s="104">
        <v>5.88</v>
      </c>
      <c r="E291" s="59"/>
      <c r="F291" s="11"/>
      <c r="G291" s="25">
        <f t="shared" si="22"/>
        <v>88.2</v>
      </c>
      <c r="H291" s="78"/>
      <c r="I291" s="47"/>
      <c r="J291" s="19">
        <f t="shared" ref="J291:J320" si="23">(G291+E291)-F291</f>
        <v>88.2</v>
      </c>
    </row>
    <row r="292" spans="1:11" x14ac:dyDescent="0.25">
      <c r="A292" s="165"/>
      <c r="B292" s="27">
        <f t="shared" si="20"/>
        <v>3</v>
      </c>
      <c r="C292" s="16">
        <v>340</v>
      </c>
      <c r="D292" s="104">
        <v>6.26</v>
      </c>
      <c r="E292" s="59"/>
      <c r="F292" s="11"/>
      <c r="G292" s="25">
        <f t="shared" si="22"/>
        <v>93.899999999999991</v>
      </c>
      <c r="H292" s="78"/>
      <c r="I292" s="47"/>
      <c r="J292" s="19">
        <f t="shared" si="23"/>
        <v>93.899999999999991</v>
      </c>
      <c r="K292" s="15"/>
    </row>
    <row r="293" spans="1:11" x14ac:dyDescent="0.25">
      <c r="A293" s="165"/>
      <c r="B293" s="27">
        <f t="shared" si="20"/>
        <v>4</v>
      </c>
      <c r="C293" s="16">
        <v>341</v>
      </c>
      <c r="D293" s="104">
        <f>4.98+1.16</f>
        <v>6.1400000000000006</v>
      </c>
      <c r="E293" s="59"/>
      <c r="F293" s="11">
        <v>20</v>
      </c>
      <c r="G293" s="25">
        <f t="shared" si="22"/>
        <v>92.100000000000009</v>
      </c>
      <c r="H293" s="78"/>
      <c r="I293" s="47"/>
      <c r="J293" s="19">
        <f t="shared" si="23"/>
        <v>72.100000000000009</v>
      </c>
    </row>
    <row r="294" spans="1:11" x14ac:dyDescent="0.25">
      <c r="A294" s="165"/>
      <c r="B294" s="27">
        <f t="shared" si="20"/>
        <v>5</v>
      </c>
      <c r="C294" s="16">
        <v>342</v>
      </c>
      <c r="D294" s="104">
        <v>5.77</v>
      </c>
      <c r="E294" s="60">
        <v>86.55</v>
      </c>
      <c r="F294" s="11"/>
      <c r="G294" s="25">
        <f t="shared" si="22"/>
        <v>86.55</v>
      </c>
      <c r="H294" s="78"/>
      <c r="I294" s="47"/>
      <c r="J294" s="19">
        <f t="shared" si="23"/>
        <v>173.1</v>
      </c>
    </row>
    <row r="295" spans="1:11" x14ac:dyDescent="0.25">
      <c r="A295" s="165"/>
      <c r="B295" s="27">
        <f t="shared" si="20"/>
        <v>6</v>
      </c>
      <c r="C295" s="16" t="s">
        <v>49</v>
      </c>
      <c r="D295" s="104">
        <v>5.95</v>
      </c>
      <c r="E295" s="59"/>
      <c r="F295" s="11"/>
      <c r="G295" s="25">
        <f t="shared" si="22"/>
        <v>89.25</v>
      </c>
      <c r="H295" s="78"/>
      <c r="I295" s="47"/>
      <c r="J295" s="19">
        <f t="shared" si="23"/>
        <v>89.25</v>
      </c>
    </row>
    <row r="296" spans="1:11" x14ac:dyDescent="0.25">
      <c r="A296" s="165"/>
      <c r="B296" s="27">
        <f t="shared" si="20"/>
        <v>7</v>
      </c>
      <c r="C296" s="16">
        <v>344</v>
      </c>
      <c r="D296" s="104">
        <v>4.59</v>
      </c>
      <c r="E296" s="59"/>
      <c r="F296" s="11"/>
      <c r="G296" s="25">
        <f t="shared" si="22"/>
        <v>68.849999999999994</v>
      </c>
      <c r="H296" s="78"/>
      <c r="I296" s="47"/>
      <c r="J296" s="19">
        <f t="shared" si="23"/>
        <v>68.849999999999994</v>
      </c>
    </row>
    <row r="297" spans="1:11" x14ac:dyDescent="0.25">
      <c r="A297" s="165"/>
      <c r="B297" s="27">
        <f t="shared" si="20"/>
        <v>8</v>
      </c>
      <c r="C297" s="16">
        <v>345</v>
      </c>
      <c r="D297" s="104">
        <v>4.43</v>
      </c>
      <c r="E297" s="59"/>
      <c r="F297" s="11"/>
      <c r="G297" s="25">
        <f t="shared" si="22"/>
        <v>66.449999999999989</v>
      </c>
      <c r="H297" s="78"/>
      <c r="I297" s="47"/>
      <c r="J297" s="19">
        <f t="shared" si="23"/>
        <v>66.449999999999989</v>
      </c>
    </row>
    <row r="298" spans="1:11" ht="13.5" customHeight="1" x14ac:dyDescent="0.25">
      <c r="A298" s="165"/>
      <c r="B298" s="27">
        <f t="shared" si="20"/>
        <v>9</v>
      </c>
      <c r="C298" s="16">
        <v>346</v>
      </c>
      <c r="D298" s="104">
        <v>4.59</v>
      </c>
      <c r="E298" s="59"/>
      <c r="F298" s="11"/>
      <c r="G298" s="25">
        <f t="shared" si="22"/>
        <v>68.849999999999994</v>
      </c>
      <c r="H298" s="78"/>
      <c r="I298" s="47"/>
      <c r="J298" s="19">
        <f t="shared" si="23"/>
        <v>68.849999999999994</v>
      </c>
    </row>
    <row r="299" spans="1:11" x14ac:dyDescent="0.25">
      <c r="A299" s="165"/>
      <c r="B299" s="27">
        <f t="shared" si="20"/>
        <v>10</v>
      </c>
      <c r="C299" s="16">
        <v>347</v>
      </c>
      <c r="D299" s="104">
        <v>4.72</v>
      </c>
      <c r="E299" s="59"/>
      <c r="F299" s="11"/>
      <c r="G299" s="25">
        <f t="shared" si="22"/>
        <v>70.8</v>
      </c>
      <c r="H299" s="78"/>
      <c r="I299" s="47"/>
      <c r="J299" s="19">
        <f t="shared" si="23"/>
        <v>70.8</v>
      </c>
    </row>
    <row r="300" spans="1:11" x14ac:dyDescent="0.25">
      <c r="A300" s="165"/>
      <c r="B300" s="27">
        <f t="shared" si="20"/>
        <v>11</v>
      </c>
      <c r="C300" s="16">
        <v>348</v>
      </c>
      <c r="D300" s="104">
        <v>7.1</v>
      </c>
      <c r="E300" s="59"/>
      <c r="F300" s="11"/>
      <c r="G300" s="25">
        <f t="shared" si="22"/>
        <v>106.5</v>
      </c>
      <c r="H300" s="78"/>
      <c r="I300" s="47"/>
      <c r="J300" s="19">
        <f t="shared" si="23"/>
        <v>106.5</v>
      </c>
    </row>
    <row r="301" spans="1:11" x14ac:dyDescent="0.25">
      <c r="A301" s="165"/>
      <c r="B301" s="27">
        <f t="shared" si="20"/>
        <v>12</v>
      </c>
      <c r="C301" s="48">
        <v>349</v>
      </c>
      <c r="D301" s="104">
        <v>4.46</v>
      </c>
      <c r="E301" s="60">
        <v>66.900000000000006</v>
      </c>
      <c r="F301" s="11"/>
      <c r="G301" s="25">
        <f t="shared" si="22"/>
        <v>66.900000000000006</v>
      </c>
      <c r="H301" s="78"/>
      <c r="I301" s="47"/>
      <c r="J301" s="19">
        <f t="shared" si="23"/>
        <v>133.80000000000001</v>
      </c>
      <c r="K301" s="15"/>
    </row>
    <row r="302" spans="1:11" x14ac:dyDescent="0.25">
      <c r="A302" s="165"/>
      <c r="B302" s="27">
        <f t="shared" si="20"/>
        <v>13</v>
      </c>
      <c r="C302" s="16">
        <v>350</v>
      </c>
      <c r="D302" s="104">
        <v>4.28</v>
      </c>
      <c r="E302" s="59"/>
      <c r="F302" s="11"/>
      <c r="G302" s="25">
        <f t="shared" si="22"/>
        <v>64.2</v>
      </c>
      <c r="H302" s="78"/>
      <c r="I302" s="47"/>
      <c r="J302" s="19">
        <f t="shared" si="23"/>
        <v>64.2</v>
      </c>
    </row>
    <row r="303" spans="1:11" x14ac:dyDescent="0.25">
      <c r="A303" s="165"/>
      <c r="B303" s="27">
        <f t="shared" si="20"/>
        <v>14</v>
      </c>
      <c r="C303" s="16">
        <v>351</v>
      </c>
      <c r="D303" s="104">
        <v>4.2</v>
      </c>
      <c r="E303" s="59"/>
      <c r="F303" s="11">
        <v>57</v>
      </c>
      <c r="G303" s="25">
        <f t="shared" si="22"/>
        <v>63</v>
      </c>
      <c r="H303" s="78"/>
      <c r="I303" s="47"/>
      <c r="J303" s="19">
        <f t="shared" si="23"/>
        <v>6</v>
      </c>
    </row>
    <row r="304" spans="1:11" x14ac:dyDescent="0.25">
      <c r="A304" s="165"/>
      <c r="B304" s="27">
        <f t="shared" si="20"/>
        <v>15</v>
      </c>
      <c r="C304" s="16">
        <v>352</v>
      </c>
      <c r="D304" s="104">
        <v>4.3899999999999997</v>
      </c>
      <c r="E304" s="59"/>
      <c r="F304" s="11"/>
      <c r="G304" s="25">
        <f t="shared" si="22"/>
        <v>65.849999999999994</v>
      </c>
      <c r="H304" s="78"/>
      <c r="I304" s="47"/>
      <c r="J304" s="19">
        <f t="shared" si="23"/>
        <v>65.849999999999994</v>
      </c>
    </row>
    <row r="305" spans="1:10" x14ac:dyDescent="0.25">
      <c r="A305" s="165"/>
      <c r="B305" s="27">
        <f t="shared" si="20"/>
        <v>16</v>
      </c>
      <c r="C305" s="16">
        <v>353</v>
      </c>
      <c r="D305" s="104">
        <v>8.19</v>
      </c>
      <c r="E305" s="59"/>
      <c r="F305" s="11"/>
      <c r="G305" s="25">
        <f t="shared" si="22"/>
        <v>122.85</v>
      </c>
      <c r="H305" s="78"/>
      <c r="I305" s="47"/>
      <c r="J305" s="19">
        <f t="shared" si="23"/>
        <v>122.85</v>
      </c>
    </row>
    <row r="306" spans="1:10" x14ac:dyDescent="0.25">
      <c r="A306" s="165"/>
      <c r="B306" s="27">
        <f t="shared" si="20"/>
        <v>17</v>
      </c>
      <c r="C306" s="16">
        <v>354</v>
      </c>
      <c r="D306" s="104">
        <v>4.63</v>
      </c>
      <c r="E306" s="59"/>
      <c r="F306" s="11"/>
      <c r="G306" s="25">
        <f t="shared" si="22"/>
        <v>69.45</v>
      </c>
      <c r="H306" s="78"/>
      <c r="I306" s="47"/>
      <c r="J306" s="19">
        <f t="shared" si="23"/>
        <v>69.45</v>
      </c>
    </row>
    <row r="307" spans="1:10" x14ac:dyDescent="0.25">
      <c r="A307" s="165"/>
      <c r="B307" s="27">
        <f t="shared" si="20"/>
        <v>18</v>
      </c>
      <c r="C307" s="16">
        <v>355</v>
      </c>
      <c r="D307" s="104">
        <v>4.5</v>
      </c>
      <c r="E307" s="59"/>
      <c r="F307" s="11"/>
      <c r="G307" s="25">
        <f t="shared" si="22"/>
        <v>67.5</v>
      </c>
      <c r="H307" s="78"/>
      <c r="I307" s="47"/>
      <c r="J307" s="19">
        <f t="shared" si="23"/>
        <v>67.5</v>
      </c>
    </row>
    <row r="308" spans="1:10" x14ac:dyDescent="0.25">
      <c r="A308" s="165"/>
      <c r="B308" s="27">
        <f t="shared" si="20"/>
        <v>19</v>
      </c>
      <c r="C308" s="16">
        <v>356</v>
      </c>
      <c r="D308" s="105">
        <v>5.4</v>
      </c>
      <c r="E308" s="60">
        <v>726.35</v>
      </c>
      <c r="F308" s="11"/>
      <c r="G308" s="25">
        <f t="shared" si="22"/>
        <v>81</v>
      </c>
      <c r="H308" s="79"/>
      <c r="I308" s="47"/>
      <c r="J308" s="19">
        <f t="shared" si="23"/>
        <v>807.35</v>
      </c>
    </row>
    <row r="309" spans="1:10" x14ac:dyDescent="0.25">
      <c r="A309" s="165"/>
      <c r="B309" s="27">
        <f>+B307+1</f>
        <v>19</v>
      </c>
      <c r="C309" s="16">
        <v>357</v>
      </c>
      <c r="D309" s="104">
        <v>7.47</v>
      </c>
      <c r="E309" s="59"/>
      <c r="F309" s="11"/>
      <c r="G309" s="25">
        <f t="shared" si="22"/>
        <v>112.05</v>
      </c>
      <c r="H309" s="79"/>
      <c r="I309" s="47"/>
      <c r="J309" s="19">
        <f t="shared" si="23"/>
        <v>112.05</v>
      </c>
    </row>
    <row r="310" spans="1:10" x14ac:dyDescent="0.25">
      <c r="A310" s="165"/>
      <c r="B310" s="27">
        <f t="shared" si="20"/>
        <v>20</v>
      </c>
      <c r="C310" s="16">
        <v>358</v>
      </c>
      <c r="D310" s="104">
        <f>6+2.89</f>
        <v>8.89</v>
      </c>
      <c r="E310" s="59"/>
      <c r="F310" s="11"/>
      <c r="G310" s="25">
        <f t="shared" si="22"/>
        <v>133.35000000000002</v>
      </c>
      <c r="H310" s="78"/>
      <c r="I310" s="47"/>
      <c r="J310" s="19">
        <f t="shared" si="23"/>
        <v>133.35000000000002</v>
      </c>
    </row>
    <row r="311" spans="1:10" x14ac:dyDescent="0.25">
      <c r="A311" s="165"/>
      <c r="B311" s="27">
        <f t="shared" si="20"/>
        <v>21</v>
      </c>
      <c r="C311" s="16">
        <v>359</v>
      </c>
      <c r="D311" s="104">
        <v>4.47</v>
      </c>
      <c r="E311" s="59"/>
      <c r="F311" s="11"/>
      <c r="G311" s="25">
        <f t="shared" si="22"/>
        <v>67.05</v>
      </c>
      <c r="H311" s="78"/>
      <c r="I311" s="47"/>
      <c r="J311" s="19">
        <f t="shared" si="23"/>
        <v>67.05</v>
      </c>
    </row>
    <row r="312" spans="1:10" x14ac:dyDescent="0.25">
      <c r="A312" s="165"/>
      <c r="B312" s="27">
        <f t="shared" si="20"/>
        <v>22</v>
      </c>
      <c r="C312" s="16">
        <v>360</v>
      </c>
      <c r="D312" s="104">
        <v>13.37</v>
      </c>
      <c r="E312" s="59"/>
      <c r="F312" s="11"/>
      <c r="G312" s="25">
        <f t="shared" si="22"/>
        <v>200.54999999999998</v>
      </c>
      <c r="H312" s="78"/>
      <c r="I312" s="47"/>
      <c r="J312" s="19">
        <f t="shared" si="23"/>
        <v>200.54999999999998</v>
      </c>
    </row>
    <row r="313" spans="1:10" s="15" customFormat="1" x14ac:dyDescent="0.25">
      <c r="A313" s="165"/>
      <c r="B313" s="49">
        <f t="shared" si="20"/>
        <v>23</v>
      </c>
      <c r="C313" s="50" t="s">
        <v>50</v>
      </c>
      <c r="D313" s="104">
        <v>6.35</v>
      </c>
      <c r="E313" s="59"/>
      <c r="F313" s="11">
        <v>30</v>
      </c>
      <c r="G313" s="25">
        <f t="shared" si="22"/>
        <v>95.25</v>
      </c>
      <c r="H313" s="78"/>
      <c r="I313" s="47"/>
      <c r="J313" s="19">
        <f t="shared" si="23"/>
        <v>65.25</v>
      </c>
    </row>
    <row r="314" spans="1:10" x14ac:dyDescent="0.25">
      <c r="A314" s="165"/>
      <c r="B314" s="27">
        <f t="shared" si="20"/>
        <v>24</v>
      </c>
      <c r="C314" s="16">
        <v>362</v>
      </c>
      <c r="D314" s="104">
        <v>6.31</v>
      </c>
      <c r="E314" s="59"/>
      <c r="F314" s="11"/>
      <c r="G314" s="25">
        <f t="shared" si="22"/>
        <v>94.649999999999991</v>
      </c>
      <c r="H314" s="78"/>
      <c r="I314" s="47"/>
      <c r="J314" s="19">
        <f t="shared" si="23"/>
        <v>94.649999999999991</v>
      </c>
    </row>
    <row r="315" spans="1:10" x14ac:dyDescent="0.25">
      <c r="A315" s="165"/>
      <c r="B315" s="27">
        <f t="shared" si="20"/>
        <v>25</v>
      </c>
      <c r="C315" s="16">
        <v>363</v>
      </c>
      <c r="D315" s="104">
        <v>6</v>
      </c>
      <c r="E315" s="59"/>
      <c r="F315" s="11"/>
      <c r="G315" s="25">
        <f t="shared" si="22"/>
        <v>90</v>
      </c>
      <c r="H315" s="78"/>
      <c r="I315" s="47"/>
      <c r="J315" s="19">
        <f t="shared" si="23"/>
        <v>90</v>
      </c>
    </row>
    <row r="316" spans="1:10" x14ac:dyDescent="0.25">
      <c r="A316" s="165"/>
      <c r="B316" s="27">
        <f t="shared" si="20"/>
        <v>26</v>
      </c>
      <c r="C316" s="16">
        <v>364</v>
      </c>
      <c r="D316" s="104">
        <v>6.04</v>
      </c>
      <c r="E316" s="59"/>
      <c r="F316" s="11"/>
      <c r="G316" s="25">
        <f t="shared" si="22"/>
        <v>90.6</v>
      </c>
      <c r="H316" s="78"/>
      <c r="I316" s="47"/>
      <c r="J316" s="19">
        <f t="shared" si="23"/>
        <v>90.6</v>
      </c>
    </row>
    <row r="317" spans="1:10" x14ac:dyDescent="0.25">
      <c r="A317" s="165"/>
      <c r="B317" s="27">
        <f t="shared" si="20"/>
        <v>27</v>
      </c>
      <c r="C317" s="16">
        <v>365</v>
      </c>
      <c r="D317" s="104">
        <v>6.55</v>
      </c>
      <c r="E317" s="59"/>
      <c r="F317" s="11"/>
      <c r="G317" s="25">
        <f t="shared" si="22"/>
        <v>98.25</v>
      </c>
      <c r="H317" s="78"/>
      <c r="I317" s="47"/>
      <c r="J317" s="19">
        <f t="shared" si="23"/>
        <v>98.25</v>
      </c>
    </row>
    <row r="318" spans="1:10" x14ac:dyDescent="0.25">
      <c r="A318" s="165"/>
      <c r="B318" s="27">
        <f t="shared" si="20"/>
        <v>28</v>
      </c>
      <c r="C318" s="16">
        <v>366</v>
      </c>
      <c r="D318" s="104">
        <v>6.45</v>
      </c>
      <c r="E318" s="59"/>
      <c r="F318" s="11"/>
      <c r="G318" s="25">
        <f t="shared" si="22"/>
        <v>96.75</v>
      </c>
      <c r="H318" s="78"/>
      <c r="I318" s="47"/>
      <c r="J318" s="19">
        <f t="shared" si="23"/>
        <v>96.75</v>
      </c>
    </row>
    <row r="319" spans="1:10" ht="15.75" x14ac:dyDescent="0.25">
      <c r="A319" s="165"/>
      <c r="B319" s="27">
        <f t="shared" si="20"/>
        <v>29</v>
      </c>
      <c r="C319" s="51">
        <v>367</v>
      </c>
      <c r="D319" s="104">
        <v>7.2</v>
      </c>
      <c r="E319" s="59"/>
      <c r="F319" s="11"/>
      <c r="G319" s="25">
        <f t="shared" si="22"/>
        <v>108</v>
      </c>
      <c r="H319" s="78"/>
      <c r="I319" s="47"/>
      <c r="J319" s="19">
        <f t="shared" si="23"/>
        <v>108</v>
      </c>
    </row>
    <row r="320" spans="1:10" ht="15.75" thickBot="1" x14ac:dyDescent="0.3">
      <c r="A320" s="166"/>
      <c r="B320" s="38">
        <f t="shared" si="20"/>
        <v>30</v>
      </c>
      <c r="C320" s="34" t="s">
        <v>51</v>
      </c>
      <c r="D320" s="115">
        <v>5.35</v>
      </c>
      <c r="E320" s="59"/>
      <c r="F320" s="11"/>
      <c r="G320" s="80">
        <f t="shared" si="22"/>
        <v>80.25</v>
      </c>
      <c r="H320" s="81"/>
      <c r="I320" s="52"/>
      <c r="J320" s="19">
        <f t="shared" si="23"/>
        <v>80.25</v>
      </c>
    </row>
    <row r="321" spans="1:11" s="107" customFormat="1" ht="16.5" thickBot="1" x14ac:dyDescent="0.3">
      <c r="A321" s="122"/>
      <c r="B321" s="150"/>
      <c r="C321" s="151"/>
      <c r="D321" s="134"/>
      <c r="E321" s="134"/>
      <c r="F321" s="135"/>
      <c r="G321" s="136"/>
      <c r="H321" s="137"/>
      <c r="I321" s="138"/>
      <c r="J321" s="139"/>
    </row>
    <row r="322" spans="1:11" x14ac:dyDescent="0.25">
      <c r="A322" s="152" t="s">
        <v>52</v>
      </c>
      <c r="B322" s="9">
        <v>1</v>
      </c>
      <c r="C322" s="10" t="s">
        <v>53</v>
      </c>
      <c r="D322" s="116">
        <f>8.16</f>
        <v>8.16</v>
      </c>
      <c r="E322" s="59"/>
      <c r="F322" s="11"/>
      <c r="G322" s="25">
        <f t="shared" ref="G322:G328" si="24">+D322*$G$3</f>
        <v>122.4</v>
      </c>
      <c r="H322" s="79"/>
      <c r="I322" s="47"/>
      <c r="J322" s="19">
        <f>(G322+E322)-F322</f>
        <v>122.4</v>
      </c>
    </row>
    <row r="323" spans="1:11" x14ac:dyDescent="0.25">
      <c r="A323" s="153"/>
      <c r="B323" s="27">
        <f t="shared" si="20"/>
        <v>2</v>
      </c>
      <c r="C323" s="53" t="s">
        <v>54</v>
      </c>
      <c r="D323" s="104">
        <f>8.22+0.61</f>
        <v>8.83</v>
      </c>
      <c r="E323" s="59"/>
      <c r="F323" s="11"/>
      <c r="G323" s="25">
        <f t="shared" si="24"/>
        <v>132.44999999999999</v>
      </c>
      <c r="H323" s="78"/>
      <c r="I323" s="47"/>
      <c r="J323" s="19">
        <f t="shared" ref="J323:J329" si="25">(G323+E323)-F323</f>
        <v>132.44999999999999</v>
      </c>
    </row>
    <row r="324" spans="1:11" x14ac:dyDescent="0.25">
      <c r="A324" s="153"/>
      <c r="B324" s="27">
        <f t="shared" si="20"/>
        <v>3</v>
      </c>
      <c r="C324" s="16" t="s">
        <v>55</v>
      </c>
      <c r="D324" s="104">
        <f>6.34+0.92</f>
        <v>7.26</v>
      </c>
      <c r="E324" s="59"/>
      <c r="F324" s="11"/>
      <c r="G324" s="25">
        <f t="shared" si="24"/>
        <v>108.89999999999999</v>
      </c>
      <c r="H324" s="78"/>
      <c r="I324" s="47"/>
      <c r="J324" s="19">
        <f t="shared" si="25"/>
        <v>108.89999999999999</v>
      </c>
    </row>
    <row r="325" spans="1:11" ht="15.75" thickBot="1" x14ac:dyDescent="0.3">
      <c r="A325" s="153"/>
      <c r="B325" s="8">
        <f t="shared" si="20"/>
        <v>4</v>
      </c>
      <c r="C325" s="54" t="s">
        <v>56</v>
      </c>
      <c r="D325" s="117">
        <f>7.4+5.98+1.26</f>
        <v>14.64</v>
      </c>
      <c r="E325" s="59"/>
      <c r="F325" s="11"/>
      <c r="G325" s="82">
        <f t="shared" si="24"/>
        <v>219.60000000000002</v>
      </c>
      <c r="H325" s="83"/>
      <c r="I325" s="55"/>
      <c r="J325" s="19">
        <f t="shared" si="25"/>
        <v>219.60000000000002</v>
      </c>
      <c r="K325" s="56"/>
    </row>
    <row r="326" spans="1:11" x14ac:dyDescent="0.25">
      <c r="A326" s="153"/>
      <c r="B326" s="9">
        <f t="shared" si="20"/>
        <v>5</v>
      </c>
      <c r="C326" s="10" t="s">
        <v>57</v>
      </c>
      <c r="D326" s="116">
        <f>+(6.76+7.35)</f>
        <v>14.11</v>
      </c>
      <c r="E326" s="59"/>
      <c r="F326" s="11"/>
      <c r="G326" s="25">
        <f t="shared" si="24"/>
        <v>211.64999999999998</v>
      </c>
      <c r="H326" s="79"/>
      <c r="I326" s="47"/>
      <c r="J326" s="19">
        <f t="shared" si="25"/>
        <v>211.64999999999998</v>
      </c>
    </row>
    <row r="327" spans="1:11" x14ac:dyDescent="0.25">
      <c r="A327" s="153"/>
      <c r="B327" s="27">
        <f t="shared" ref="B327" si="26">+B326+1</f>
        <v>6</v>
      </c>
      <c r="C327" s="16" t="s">
        <v>58</v>
      </c>
      <c r="D327" s="104">
        <f>7.5+0.54</f>
        <v>8.0399999999999991</v>
      </c>
      <c r="E327" s="59"/>
      <c r="F327" s="11"/>
      <c r="G327" s="25">
        <f t="shared" si="24"/>
        <v>120.6</v>
      </c>
      <c r="H327" s="78"/>
      <c r="I327" s="47"/>
      <c r="J327" s="19">
        <f t="shared" si="25"/>
        <v>120.6</v>
      </c>
    </row>
    <row r="328" spans="1:11" x14ac:dyDescent="0.25">
      <c r="A328" s="153"/>
      <c r="B328" s="27">
        <f>+B327+1</f>
        <v>7</v>
      </c>
      <c r="C328" s="16" t="s">
        <v>59</v>
      </c>
      <c r="D328" s="104">
        <f>7.83+1.33</f>
        <v>9.16</v>
      </c>
      <c r="E328" s="59"/>
      <c r="F328" s="11"/>
      <c r="G328" s="25">
        <f t="shared" si="24"/>
        <v>137.4</v>
      </c>
      <c r="H328" s="78"/>
      <c r="I328" s="47"/>
      <c r="J328" s="19">
        <f t="shared" si="25"/>
        <v>137.4</v>
      </c>
    </row>
    <row r="329" spans="1:11" ht="15.75" thickBot="1" x14ac:dyDescent="0.3">
      <c r="A329" s="154"/>
      <c r="B329" s="8">
        <f>+B328+1</f>
        <v>8</v>
      </c>
      <c r="C329" s="54" t="s">
        <v>60</v>
      </c>
      <c r="D329" s="117">
        <v>7.55</v>
      </c>
      <c r="E329" s="60">
        <v>78.069999999999993</v>
      </c>
      <c r="F329" s="11"/>
      <c r="G329" s="69">
        <v>78.069999999999993</v>
      </c>
      <c r="H329" s="83"/>
      <c r="I329" s="55"/>
      <c r="J329" s="19">
        <f t="shared" si="25"/>
        <v>156.13999999999999</v>
      </c>
    </row>
    <row r="330" spans="1:11" s="107" customFormat="1" x14ac:dyDescent="0.25">
      <c r="A330" s="140"/>
      <c r="B330" s="155"/>
      <c r="C330" s="156"/>
      <c r="D330" s="141"/>
      <c r="E330" s="141"/>
      <c r="F330" s="142"/>
      <c r="G330" s="143"/>
      <c r="H330" s="144"/>
      <c r="I330" s="145"/>
      <c r="J330" s="146"/>
    </row>
    <row r="331" spans="1:11" s="66" customFormat="1" ht="15.75" x14ac:dyDescent="0.25">
      <c r="B331" s="94"/>
      <c r="C331" s="95"/>
      <c r="D331" s="99"/>
      <c r="E331" s="57"/>
      <c r="F331" s="57"/>
      <c r="G331" s="70"/>
      <c r="H331" s="70"/>
      <c r="J331" s="96"/>
    </row>
    <row r="332" spans="1:11" s="66" customFormat="1" x14ac:dyDescent="0.25">
      <c r="C332" s="97"/>
      <c r="D332" s="99"/>
      <c r="E332" s="57"/>
      <c r="F332" s="57"/>
      <c r="G332" s="70"/>
      <c r="H332" s="70"/>
      <c r="J332" s="98"/>
    </row>
    <row r="333" spans="1:11" s="66" customFormat="1" x14ac:dyDescent="0.25">
      <c r="D333" s="99"/>
      <c r="E333" s="57"/>
      <c r="F333" s="57"/>
      <c r="G333" s="70"/>
      <c r="H333" s="70"/>
      <c r="J333" s="98"/>
    </row>
    <row r="334" spans="1:11" s="66" customFormat="1" x14ac:dyDescent="0.25">
      <c r="D334" s="99"/>
      <c r="E334" s="57"/>
      <c r="F334" s="57"/>
      <c r="G334" s="70"/>
      <c r="H334" s="70"/>
      <c r="J334" s="98"/>
    </row>
    <row r="335" spans="1:11" s="66" customFormat="1" x14ac:dyDescent="0.25">
      <c r="D335" s="99"/>
      <c r="E335" s="57"/>
      <c r="F335" s="57"/>
      <c r="G335" s="70"/>
      <c r="H335" s="70"/>
      <c r="J335" s="98"/>
    </row>
    <row r="336" spans="1:11" s="66" customFormat="1" x14ac:dyDescent="0.25">
      <c r="D336" s="99"/>
      <c r="E336" s="57"/>
      <c r="F336" s="57"/>
      <c r="G336" s="70"/>
      <c r="H336" s="70"/>
      <c r="J336" s="98"/>
    </row>
    <row r="337" spans="4:10" s="66" customFormat="1" x14ac:dyDescent="0.25">
      <c r="D337" s="99"/>
      <c r="E337" s="57"/>
      <c r="F337" s="57"/>
      <c r="G337" s="70"/>
      <c r="H337" s="70"/>
      <c r="J337" s="98"/>
    </row>
    <row r="338" spans="4:10" s="66" customFormat="1" x14ac:dyDescent="0.25">
      <c r="D338" s="99"/>
      <c r="E338" s="57"/>
      <c r="F338" s="57"/>
      <c r="G338" s="70"/>
      <c r="H338" s="70"/>
      <c r="J338" s="98"/>
    </row>
    <row r="339" spans="4:10" s="66" customFormat="1" x14ac:dyDescent="0.25">
      <c r="D339" s="99"/>
      <c r="E339" s="57"/>
      <c r="F339" s="57"/>
      <c r="G339" s="70"/>
      <c r="H339" s="70"/>
      <c r="J339" s="98"/>
    </row>
    <row r="340" spans="4:10" s="66" customFormat="1" x14ac:dyDescent="0.25">
      <c r="D340" s="99"/>
      <c r="E340" s="57"/>
      <c r="F340" s="57"/>
      <c r="G340" s="70"/>
      <c r="H340" s="70"/>
      <c r="J340" s="98"/>
    </row>
    <row r="341" spans="4:10" s="66" customFormat="1" x14ac:dyDescent="0.25">
      <c r="D341" s="99"/>
      <c r="E341" s="57"/>
      <c r="F341" s="57"/>
      <c r="G341" s="70"/>
      <c r="H341" s="70"/>
      <c r="J341" s="98"/>
    </row>
    <row r="342" spans="4:10" s="66" customFormat="1" x14ac:dyDescent="0.25">
      <c r="D342" s="99"/>
      <c r="E342" s="57"/>
      <c r="F342" s="57"/>
      <c r="G342" s="70"/>
      <c r="H342" s="70"/>
      <c r="J342" s="98"/>
    </row>
    <row r="343" spans="4:10" s="66" customFormat="1" x14ac:dyDescent="0.25">
      <c r="D343" s="99"/>
      <c r="E343" s="57"/>
      <c r="F343" s="57"/>
      <c r="G343" s="70"/>
      <c r="H343" s="70"/>
      <c r="J343" s="98"/>
    </row>
    <row r="344" spans="4:10" s="66" customFormat="1" x14ac:dyDescent="0.25">
      <c r="D344" s="99"/>
      <c r="E344" s="57"/>
      <c r="F344" s="57"/>
      <c r="G344" s="70"/>
      <c r="H344" s="70"/>
      <c r="J344" s="98"/>
    </row>
    <row r="345" spans="4:10" s="66" customFormat="1" x14ac:dyDescent="0.25">
      <c r="D345" s="99"/>
      <c r="E345" s="57"/>
      <c r="F345" s="57"/>
      <c r="G345" s="70"/>
      <c r="H345" s="70"/>
      <c r="J345" s="98"/>
    </row>
    <row r="346" spans="4:10" s="66" customFormat="1" x14ac:dyDescent="0.25">
      <c r="D346" s="99"/>
      <c r="E346" s="57"/>
      <c r="F346" s="57"/>
      <c r="G346" s="70"/>
      <c r="H346" s="70"/>
      <c r="J346" s="98"/>
    </row>
    <row r="347" spans="4:10" s="66" customFormat="1" x14ac:dyDescent="0.25">
      <c r="D347" s="99"/>
      <c r="E347" s="57"/>
      <c r="F347" s="57"/>
      <c r="G347" s="70"/>
      <c r="H347" s="70"/>
      <c r="J347" s="98"/>
    </row>
    <row r="348" spans="4:10" s="66" customFormat="1" x14ac:dyDescent="0.25">
      <c r="D348" s="99"/>
      <c r="E348" s="57"/>
      <c r="F348" s="57"/>
      <c r="G348" s="70"/>
      <c r="H348" s="70"/>
      <c r="J348" s="98"/>
    </row>
    <row r="349" spans="4:10" s="66" customFormat="1" x14ac:dyDescent="0.25">
      <c r="D349" s="99"/>
      <c r="E349" s="57"/>
      <c r="F349" s="57"/>
      <c r="G349" s="70"/>
      <c r="H349" s="70"/>
      <c r="J349" s="98"/>
    </row>
    <row r="350" spans="4:10" s="66" customFormat="1" x14ac:dyDescent="0.25">
      <c r="D350" s="99"/>
      <c r="E350" s="57"/>
      <c r="F350" s="57"/>
      <c r="G350" s="70"/>
      <c r="H350" s="70"/>
      <c r="J350" s="98"/>
    </row>
    <row r="351" spans="4:10" s="66" customFormat="1" x14ac:dyDescent="0.25">
      <c r="D351" s="99"/>
      <c r="E351" s="57"/>
      <c r="F351" s="57"/>
      <c r="G351" s="70"/>
      <c r="H351" s="70"/>
      <c r="J351" s="98"/>
    </row>
    <row r="352" spans="4:10" s="66" customFormat="1" x14ac:dyDescent="0.25">
      <c r="D352" s="99"/>
      <c r="E352" s="57"/>
      <c r="F352" s="57"/>
      <c r="G352" s="70"/>
      <c r="H352" s="70"/>
      <c r="J352" s="98"/>
    </row>
    <row r="353" spans="4:10" s="66" customFormat="1" x14ac:dyDescent="0.25">
      <c r="D353" s="99"/>
      <c r="E353" s="57"/>
      <c r="F353" s="57"/>
      <c r="G353" s="70"/>
      <c r="H353" s="70"/>
      <c r="J353" s="98"/>
    </row>
    <row r="354" spans="4:10" s="66" customFormat="1" x14ac:dyDescent="0.25">
      <c r="D354" s="99"/>
      <c r="E354" s="57"/>
      <c r="F354" s="57"/>
      <c r="G354" s="70"/>
      <c r="H354" s="70"/>
      <c r="J354" s="98"/>
    </row>
    <row r="355" spans="4:10" s="66" customFormat="1" x14ac:dyDescent="0.25">
      <c r="D355" s="99"/>
      <c r="E355" s="57"/>
      <c r="F355" s="57"/>
      <c r="G355" s="70"/>
      <c r="H355" s="70"/>
      <c r="J355" s="98"/>
    </row>
    <row r="356" spans="4:10" s="66" customFormat="1" x14ac:dyDescent="0.25">
      <c r="D356" s="99"/>
      <c r="E356" s="57"/>
      <c r="F356" s="57"/>
      <c r="G356" s="70"/>
      <c r="H356" s="70"/>
      <c r="J356" s="98"/>
    </row>
    <row r="357" spans="4:10" s="66" customFormat="1" x14ac:dyDescent="0.25">
      <c r="D357" s="99"/>
      <c r="E357" s="57"/>
      <c r="F357" s="57"/>
      <c r="G357" s="70"/>
      <c r="H357" s="70"/>
      <c r="J357" s="98"/>
    </row>
    <row r="358" spans="4:10" s="66" customFormat="1" x14ac:dyDescent="0.25">
      <c r="D358" s="99"/>
      <c r="E358" s="57"/>
      <c r="F358" s="57"/>
      <c r="G358" s="70"/>
      <c r="H358" s="70"/>
      <c r="J358" s="98"/>
    </row>
    <row r="359" spans="4:10" s="66" customFormat="1" x14ac:dyDescent="0.25">
      <c r="D359" s="99"/>
      <c r="E359" s="57"/>
      <c r="F359" s="57"/>
      <c r="G359" s="70"/>
      <c r="H359" s="70"/>
      <c r="J359" s="98"/>
    </row>
  </sheetData>
  <mergeCells count="11">
    <mergeCell ref="B321:C321"/>
    <mergeCell ref="A322:A329"/>
    <mergeCell ref="B330:C330"/>
    <mergeCell ref="E4:J4"/>
    <mergeCell ref="A200:A289"/>
    <mergeCell ref="B289:C289"/>
    <mergeCell ref="A290:A320"/>
    <mergeCell ref="A7:A198"/>
    <mergeCell ref="B199:C199"/>
    <mergeCell ref="C4:C5"/>
    <mergeCell ref="D4:D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Nijolė Lašaitienė</dc:creator>
  <cp:lastModifiedBy>Nijolė Lašaitienė</cp:lastModifiedBy>
  <dcterms:created xsi:type="dcterms:W3CDTF">2026-05-05T14:20:10Z</dcterms:created>
  <dcterms:modified xsi:type="dcterms:W3CDTF">2026-06-06T09:36:59Z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564178-1ca1-4992-b45e-fdaf9919e704_Enabled">
    <vt:lpwstr>true</vt:lpwstr>
  </property>
  <property fmtid="{D5CDD505-2E9C-101B-9397-08002B2CF9AE}" pid="3" name="MSIP_Label_e5564178-1ca1-4992-b45e-fdaf9919e704_SetDate">
    <vt:lpwstr>2026-05-06T05:40:02Z</vt:lpwstr>
  </property>
  <property fmtid="{D5CDD505-2E9C-101B-9397-08002B2CF9AE}" pid="4" name="MSIP_Label_e5564178-1ca1-4992-b45e-fdaf9919e704_Method">
    <vt:lpwstr>Privileged</vt:lpwstr>
  </property>
  <property fmtid="{D5CDD505-2E9C-101B-9397-08002B2CF9AE}" pid="5" name="MSIP_Label_e5564178-1ca1-4992-b45e-fdaf9919e704_Name">
    <vt:lpwstr>LB VIEŠA (ECB PUBLIC)</vt:lpwstr>
  </property>
  <property fmtid="{D5CDD505-2E9C-101B-9397-08002B2CF9AE}" pid="6" name="MSIP_Label_e5564178-1ca1-4992-b45e-fdaf9919e704_SiteId">
    <vt:lpwstr>5a40b399-6903-4594-ad73-dc4ed7ed91c0</vt:lpwstr>
  </property>
  <property fmtid="{D5CDD505-2E9C-101B-9397-08002B2CF9AE}" pid="7" name="MSIP_Label_e5564178-1ca1-4992-b45e-fdaf9919e704_ActionId">
    <vt:lpwstr>3a40b9fa-c0ed-43a5-9b2a-7f4e71d49403</vt:lpwstr>
  </property>
  <property fmtid="{D5CDD505-2E9C-101B-9397-08002B2CF9AE}" pid="8" name="MSIP_Label_e5564178-1ca1-4992-b45e-fdaf9919e704_ContentBits">
    <vt:lpwstr>0</vt:lpwstr>
  </property>
  <property fmtid="{D5CDD505-2E9C-101B-9397-08002B2CF9AE}" pid="9" name="MSIP_Label_e5564178-1ca1-4992-b45e-fdaf9919e704_Tag">
    <vt:lpwstr>10, 0, 1, 1</vt:lpwstr>
  </property>
</Properties>
</file>